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0" windowWidth="12120" windowHeight="709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<sst xmlns="http://schemas.openxmlformats.org/spreadsheetml/2006/main" count="89" uniqueCount="58">
  <si>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</si>
  <si>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</si>
  <si>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</si>
  <si>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</si>
  <si>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</si>
  <si>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</si>
  <si>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</si>
  <si>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</si>
  <si>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</si>
  <si>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</si>
  <si>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</si>
  <si>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</si>
  <si>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</si>
  <si>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</si>
  <si>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</si>
  <si>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</si>
  <si>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</si>
  <si>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</si>
  <si>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</si>
  <si>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</si>
  <si>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тр.мука</t>
  </si>
  <si>
    <t>з.м.силос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</si>
  <si>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</si>
  <si>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</si>
  <si>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</si>
  <si>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</si>
  <si>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</si>
  <si>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</si>
  <si>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</si>
  <si>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</si>
  <si>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</si>
  <si>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</si>
  <si>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</si>
  <si>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</si>
  <si>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</si>
  <si>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2019 год</t>
  </si>
  <si>
    <t>(+,- к 2019году)</t>
  </si>
  <si>
    <t>% к 2019 году</t>
  </si>
  <si>
    <t>Наименование хозяйства</t>
  </si>
  <si>
    <t>ВСЕГО на 2020 г.</t>
  </si>
  <si>
    <t>ЗАО "АФ им. Павлова"</t>
  </si>
  <si>
    <t>ООО "Родина"</t>
  </si>
  <si>
    <t>ООО "С/хпродукт"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</si>
  <si>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</si>
  <si>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</si>
  <si>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</si>
  <si>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</si>
  <si>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</si>
  <si>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</si>
  <si>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Жиганова А.М.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</si>
  <si>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</si>
  <si>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</si>
  <si>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</si>
  <si>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</si>
  <si>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</si>
  <si>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</si>
  <si>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 xml:space="preserve"> </t>
  </si>
  <si>
    <t xml:space="preserve">ХОД  ЗАГОТОВКИ  КОРМОВ  на 31.08. 2020  год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</si>
</sst>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80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14" fontId="26" fillId="0" borderId="15" xfId="0" applyNumberFormat="1" applyFont="1" applyFill="1" applyBorder="1" applyAlignment="1" applyProtection="1">
      <alignment horizontal="left" wrapText="1"/>
      <protection locked="0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wrapText="1"/>
      <protection locked="0"/>
    </xf>
    <xf numFmtId="1" fontId="26" fillId="0" borderId="15" xfId="0" applyNumberFormat="1" applyFont="1" applyFill="1" applyBorder="1" applyAlignment="1" applyProtection="1">
      <alignment horizontal="center" wrapText="1"/>
      <protection locked="0"/>
    </xf>
    <xf numFmtId="0" fontId="26" fillId="0" borderId="2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" sqref="P9"/>
    </sheetView>
  </sheetViews>
  <sheetFormatPr defaultColWidth="9.00390625" defaultRowHeight="12.75"/>
  <cols>
    <col min="1" max="1" width="29.75390625" style="14" customWidth="1"/>
    <col min="2" max="2" width="8.875" style="14" customWidth="1"/>
    <col min="3" max="3" width="11.25390625" style="14" customWidth="1"/>
    <col min="4" max="4" width="11.75390625" style="14" customWidth="1"/>
    <col min="5" max="5" width="13.75390625" style="14" customWidth="1"/>
    <col min="6" max="6" width="8.375" style="14" customWidth="1"/>
    <col min="7" max="7" width="13.00390625" style="14" customWidth="1"/>
    <col min="8" max="8" width="11.00390625" style="14" customWidth="1"/>
    <col min="9" max="9" width="10.125" style="14" customWidth="1"/>
    <col min="10" max="10" width="12.00390625" style="14" customWidth="1"/>
    <col min="11" max="11" width="12.125" style="17" customWidth="1"/>
    <col min="12" max="12" width="10.375" style="17" customWidth="1"/>
    <col min="13" max="13" width="13.375" style="17" customWidth="1"/>
    <col min="14" max="14" width="10.875" style="14" customWidth="1"/>
    <col min="15" max="15" width="12.00390625" style="14" customWidth="1"/>
    <col min="16" max="16" width="9.00390625" style="14" customWidth="1"/>
    <col min="17" max="17" width="11.75390625" style="14" customWidth="1"/>
    <col min="18" max="18" width="13.25390625" style="14" customWidth="1"/>
    <col min="19" max="19" width="12.25390625" style="14" customWidth="1"/>
    <col min="20" max="20" width="28.75390625" style="4" customWidth="1"/>
    <col min="21" max="21" width="13.75390625" style="12" customWidth="1"/>
    <col min="22" max="22" width="10.625" style="12" customWidth="1"/>
    <col min="23" max="23" width="11.625" style="12" customWidth="1"/>
    <col min="24" max="24" width="9.375" style="12" customWidth="1"/>
    <col min="25" max="25" width="8.875" style="12" customWidth="1"/>
    <col min="26" max="26" width="10.375" style="12" customWidth="1"/>
    <col min="27" max="27" width="11.375" style="12" customWidth="1"/>
    <col min="28" max="28" width="9.625" style="12" customWidth="1"/>
    <col min="29" max="29" width="8.25390625" style="12" customWidth="1"/>
    <col min="30" max="30" width="8.125" style="12" customWidth="1"/>
    <col min="31" max="31" width="10.125" style="12" customWidth="1"/>
    <col min="32" max="32" width="10.25390625" style="12" customWidth="1"/>
    <col min="33" max="34" width="9.00390625" style="14" hidden="1" customWidth="1"/>
    <col min="35" max="35" width="7.625" style="5" hidden="1" customWidth="1"/>
    <col min="36" max="36" width="7.75390625" style="5" hidden="1" customWidth="1"/>
    <col min="37" max="37" width="10.875" style="14" hidden="1" customWidth="1"/>
    <col min="38" max="38" width="7.625" style="14" hidden="1" customWidth="1"/>
    <col min="39" max="39" width="11.875" style="14" customWidth="1"/>
    <col min="40" max="40" width="9.00390625" style="14" customWidth="1"/>
    <col min="41" max="41" width="6.375" style="14" customWidth="1"/>
    <col min="42" max="42" width="15.25390625" style="14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9"/>
      <c r="B1" s="38" t="s">
        <v>57</v>
      </c>
      <c r="C1" s="39"/>
      <c r="D1" s="39"/>
      <c r="E1" s="38"/>
      <c r="F1" s="38"/>
      <c r="G1" s="41"/>
      <c r="H1" s="40"/>
      <c r="I1" s="40"/>
      <c r="J1" s="10"/>
      <c r="K1" s="11"/>
      <c r="L1" s="11"/>
      <c r="M1" s="11"/>
      <c r="N1" s="133" t="s">
        <v>27</v>
      </c>
      <c r="O1" s="133"/>
      <c r="P1" s="133"/>
      <c r="Q1" s="133"/>
      <c r="R1" s="133"/>
      <c r="S1" s="133"/>
      <c r="T1" s="9"/>
      <c r="V1" s="13"/>
      <c r="W1" s="13"/>
      <c r="X1" s="13"/>
      <c r="AQ1" s="14"/>
    </row>
    <row r="2" spans="1:53" s="8" customFormat="1" ht="12.75" customHeight="1">
      <c r="A2" s="110" t="s">
        <v>38</v>
      </c>
      <c r="B2" s="113" t="s">
        <v>17</v>
      </c>
      <c r="C2" s="114"/>
      <c r="D2" s="114"/>
      <c r="E2" s="115"/>
      <c r="F2" s="113" t="s">
        <v>16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34" t="s">
        <v>6</v>
      </c>
      <c r="T2" s="137" t="s">
        <v>38</v>
      </c>
      <c r="U2" s="124" t="s">
        <v>24</v>
      </c>
      <c r="V2" s="124" t="s">
        <v>29</v>
      </c>
      <c r="W2" s="124" t="s">
        <v>30</v>
      </c>
      <c r="X2" s="124" t="s">
        <v>31</v>
      </c>
      <c r="Y2" s="127" t="s">
        <v>25</v>
      </c>
      <c r="Z2" s="128"/>
      <c r="AA2" s="128"/>
      <c r="AB2" s="128"/>
      <c r="AC2" s="128"/>
      <c r="AD2" s="128"/>
      <c r="AE2" s="128"/>
      <c r="AF2" s="131" t="s">
        <v>28</v>
      </c>
      <c r="AG2" s="108" t="s">
        <v>1</v>
      </c>
      <c r="AH2" s="109" t="s">
        <v>1</v>
      </c>
      <c r="AI2" s="109" t="s">
        <v>1</v>
      </c>
      <c r="AJ2" s="109" t="s">
        <v>1</v>
      </c>
      <c r="AK2" s="109" t="s">
        <v>26</v>
      </c>
      <c r="AL2" s="43"/>
      <c r="AM2" s="44"/>
      <c r="AN2" s="44"/>
      <c r="AO2" s="44"/>
      <c r="AP2" s="15"/>
      <c r="AQ2" s="2"/>
      <c r="AR2" s="7"/>
      <c r="AS2" s="7"/>
      <c r="AT2" s="7"/>
      <c r="AU2" s="7"/>
      <c r="AV2" s="7"/>
      <c r="AW2" s="7"/>
      <c r="AX2" s="7"/>
      <c r="AY2" s="7"/>
      <c r="AZ2" s="7"/>
      <c r="BA2" s="6"/>
    </row>
    <row r="3" spans="1:53" s="20" customFormat="1" ht="15.75" thickBot="1">
      <c r="A3" s="111"/>
      <c r="B3" s="116"/>
      <c r="C3" s="117"/>
      <c r="D3" s="117"/>
      <c r="E3" s="118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35"/>
      <c r="T3" s="138"/>
      <c r="U3" s="125"/>
      <c r="V3" s="125"/>
      <c r="W3" s="125"/>
      <c r="X3" s="125"/>
      <c r="Y3" s="129"/>
      <c r="Z3" s="130"/>
      <c r="AA3" s="130"/>
      <c r="AB3" s="130"/>
      <c r="AC3" s="130"/>
      <c r="AD3" s="130"/>
      <c r="AE3" s="130"/>
      <c r="AF3" s="132"/>
      <c r="AG3" s="108"/>
      <c r="AH3" s="109"/>
      <c r="AI3" s="109"/>
      <c r="AJ3" s="109"/>
      <c r="AK3" s="109"/>
      <c r="AL3" s="43"/>
      <c r="AM3" s="44"/>
      <c r="AN3" s="44"/>
      <c r="AO3" s="44"/>
      <c r="AP3" s="21"/>
      <c r="AQ3" s="3"/>
      <c r="AR3" s="3"/>
      <c r="AS3" s="1"/>
      <c r="AT3" s="1"/>
      <c r="AU3" s="1"/>
      <c r="AV3" s="1"/>
      <c r="AW3" s="1"/>
      <c r="AX3" s="1"/>
      <c r="AY3" s="1"/>
      <c r="AZ3" s="1"/>
      <c r="BA3" s="22"/>
    </row>
    <row r="4" spans="1:53" s="20" customFormat="1" ht="42.75" customHeight="1" thickBot="1">
      <c r="A4" s="112"/>
      <c r="B4" s="46" t="s">
        <v>3</v>
      </c>
      <c r="C4" s="47" t="s">
        <v>4</v>
      </c>
      <c r="D4" s="47" t="s">
        <v>8</v>
      </c>
      <c r="E4" s="48" t="s">
        <v>4</v>
      </c>
      <c r="F4" s="49" t="s">
        <v>7</v>
      </c>
      <c r="G4" s="47" t="s">
        <v>4</v>
      </c>
      <c r="H4" s="47" t="s">
        <v>9</v>
      </c>
      <c r="I4" s="47" t="s">
        <v>4</v>
      </c>
      <c r="J4" s="47" t="s">
        <v>12</v>
      </c>
      <c r="K4" s="50" t="s">
        <v>4</v>
      </c>
      <c r="L4" s="50" t="s">
        <v>34</v>
      </c>
      <c r="M4" s="50" t="s">
        <v>4</v>
      </c>
      <c r="N4" s="47" t="s">
        <v>5</v>
      </c>
      <c r="O4" s="47" t="s">
        <v>4</v>
      </c>
      <c r="P4" s="47" t="s">
        <v>33</v>
      </c>
      <c r="Q4" s="47" t="s">
        <v>14</v>
      </c>
      <c r="R4" s="48" t="s">
        <v>4</v>
      </c>
      <c r="S4" s="136"/>
      <c r="T4" s="138"/>
      <c r="U4" s="126"/>
      <c r="V4" s="126"/>
      <c r="W4" s="126"/>
      <c r="X4" s="126"/>
      <c r="Y4" s="51" t="s">
        <v>2</v>
      </c>
      <c r="Z4" s="52" t="s">
        <v>32</v>
      </c>
      <c r="AA4" s="52" t="s">
        <v>11</v>
      </c>
      <c r="AB4" s="52" t="s">
        <v>13</v>
      </c>
      <c r="AC4" s="52" t="s">
        <v>33</v>
      </c>
      <c r="AD4" s="52" t="s">
        <v>15</v>
      </c>
      <c r="AE4" s="53" t="s">
        <v>10</v>
      </c>
      <c r="AF4" s="132"/>
      <c r="AG4" s="108"/>
      <c r="AH4" s="109"/>
      <c r="AI4" s="109"/>
      <c r="AJ4" s="109"/>
      <c r="AK4" s="109"/>
      <c r="AL4" s="43"/>
      <c r="AM4" s="45"/>
      <c r="AN4" s="45"/>
      <c r="AO4" s="44"/>
      <c r="AP4" s="21"/>
      <c r="AQ4" s="3"/>
      <c r="AR4" s="3"/>
      <c r="AS4" s="1"/>
      <c r="AT4" s="1"/>
      <c r="AU4" s="1"/>
      <c r="AV4" s="1"/>
      <c r="AW4" s="1"/>
      <c r="AX4" s="1"/>
      <c r="AY4" s="1"/>
      <c r="AZ4" s="1"/>
      <c r="BA4" s="22"/>
    </row>
    <row r="5" spans="1:53" s="23" customFormat="1" ht="15.75" customHeight="1">
      <c r="A5" s="61" t="s">
        <v>40</v>
      </c>
      <c r="B5" s="75">
        <f aca="true" t="shared" si="0" ref="B5:B26">SUM(D5)</f>
        <v>2500</v>
      </c>
      <c r="C5" s="77">
        <f aca="true" t="shared" si="1" ref="C5:C24">B5/U5*100</f>
        <v>100</v>
      </c>
      <c r="D5" s="104">
        <v>2500</v>
      </c>
      <c r="E5" s="77">
        <f>D5/V5*100</f>
        <v>100</v>
      </c>
      <c r="F5" s="95"/>
      <c r="G5" s="74" t="e">
        <f aca="true" t="shared" si="2" ref="G5:G24">F5/Y5*100</f>
        <v>#DIV/0!</v>
      </c>
      <c r="H5" s="96"/>
      <c r="I5" s="74" t="e">
        <f aca="true" t="shared" si="3" ref="I5:I11">H5/Z5*100</f>
        <v>#DIV/0!</v>
      </c>
      <c r="J5" s="95">
        <v>19490</v>
      </c>
      <c r="K5" s="77">
        <f>J5/AA5*100</f>
        <v>105.35135135135134</v>
      </c>
      <c r="L5" s="74"/>
      <c r="M5" s="74">
        <f>L5/AD5*100</f>
        <v>0</v>
      </c>
      <c r="N5" s="96">
        <v>2540</v>
      </c>
      <c r="O5" s="77">
        <f>N5/AB5*100</f>
        <v>127</v>
      </c>
      <c r="P5" s="77"/>
      <c r="Q5" s="77">
        <f>(N5*0.32)+(J5*0.13)+(H5*0.63)+(F5*0.45)+(P5*0.35)+(L5*0.22)</f>
        <v>3346.5000000000005</v>
      </c>
      <c r="R5" s="77">
        <f aca="true" t="shared" si="4" ref="R5:R20">Q5/AE5*100</f>
        <v>106.06973058637085</v>
      </c>
      <c r="S5" s="97">
        <f aca="true" t="shared" si="5" ref="S5:S20">Q5/AF5*10</f>
        <v>19.94338498212158</v>
      </c>
      <c r="T5" s="61" t="s">
        <v>40</v>
      </c>
      <c r="U5" s="57">
        <f>SUM(V5:X5)</f>
        <v>2500</v>
      </c>
      <c r="V5" s="83">
        <v>2500</v>
      </c>
      <c r="W5" s="83"/>
      <c r="X5" s="83"/>
      <c r="Y5" s="83"/>
      <c r="Z5" s="83"/>
      <c r="AA5" s="83">
        <v>18500</v>
      </c>
      <c r="AB5" s="83">
        <v>2000</v>
      </c>
      <c r="AC5" s="83"/>
      <c r="AD5" s="83">
        <v>500</v>
      </c>
      <c r="AE5" s="83">
        <v>3155</v>
      </c>
      <c r="AF5" s="83">
        <v>1678</v>
      </c>
      <c r="AG5" s="56">
        <v>1297</v>
      </c>
      <c r="AH5" s="54">
        <v>560</v>
      </c>
      <c r="AI5" s="57" t="e">
        <f>AE6/#REF!*10</f>
        <v>#REF!</v>
      </c>
      <c r="AJ5" s="57">
        <v>21.2</v>
      </c>
      <c r="AK5" s="54">
        <v>810</v>
      </c>
      <c r="AL5" s="58"/>
      <c r="AM5" s="59"/>
      <c r="AN5" s="59"/>
      <c r="AO5" s="60"/>
      <c r="AP5" s="9"/>
      <c r="AQ5" s="36"/>
      <c r="AR5" s="25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23" customFormat="1" ht="16.5" customHeight="1">
      <c r="A6" s="61" t="s">
        <v>41</v>
      </c>
      <c r="B6" s="75">
        <f t="shared" si="0"/>
        <v>200</v>
      </c>
      <c r="C6" s="74">
        <f t="shared" si="1"/>
        <v>80</v>
      </c>
      <c r="D6" s="105">
        <v>200</v>
      </c>
      <c r="E6" s="74">
        <f aca="true" t="shared" si="6" ref="E6:E24">D6/V6*100</f>
        <v>80</v>
      </c>
      <c r="F6" s="75">
        <v>190</v>
      </c>
      <c r="G6" s="74">
        <f t="shared" si="2"/>
        <v>63.33333333333333</v>
      </c>
      <c r="H6" s="76"/>
      <c r="I6" s="74" t="e">
        <f t="shared" si="3"/>
        <v>#DIV/0!</v>
      </c>
      <c r="J6" s="75"/>
      <c r="K6" s="77" t="e">
        <f aca="true" t="shared" si="7" ref="K6:K23">J6/AA7*100</f>
        <v>#DIV/0!</v>
      </c>
      <c r="L6" s="74"/>
      <c r="M6" s="74" t="e">
        <f aca="true" t="shared" si="8" ref="M6:M23">L6/AD7*100</f>
        <v>#DIV/0!</v>
      </c>
      <c r="N6" s="76"/>
      <c r="O6" s="77" t="e">
        <f aca="true" t="shared" si="9" ref="O6:O23">N6/AB7*100</f>
        <v>#DIV/0!</v>
      </c>
      <c r="P6" s="74"/>
      <c r="Q6" s="77">
        <f aca="true" t="shared" si="10" ref="Q6:Q24">(N6*0.32)+(J6*0.13)+(H6*0.63)+(F6*0.45)+(P6*0.35)+(L6*0.22)</f>
        <v>85.5</v>
      </c>
      <c r="R6" s="77">
        <f t="shared" si="4"/>
        <v>63.33333333333333</v>
      </c>
      <c r="S6" s="97">
        <f t="shared" si="5"/>
        <v>20.853658536585368</v>
      </c>
      <c r="T6" s="61" t="s">
        <v>41</v>
      </c>
      <c r="U6" s="57">
        <f>SUM(V6:X6)</f>
        <v>250</v>
      </c>
      <c r="V6" s="57">
        <v>250</v>
      </c>
      <c r="W6" s="57"/>
      <c r="X6" s="57"/>
      <c r="Y6" s="57">
        <v>300</v>
      </c>
      <c r="Z6" s="57"/>
      <c r="AA6" s="57"/>
      <c r="AB6" s="74"/>
      <c r="AC6" s="74"/>
      <c r="AD6" s="74"/>
      <c r="AE6" s="74">
        <v>135</v>
      </c>
      <c r="AF6" s="84">
        <v>41</v>
      </c>
      <c r="AG6" s="56">
        <v>172</v>
      </c>
      <c r="AH6" s="54">
        <v>683.2</v>
      </c>
      <c r="AI6" s="57" t="e">
        <f>#REF!/#REF!*10</f>
        <v>#REF!</v>
      </c>
      <c r="AJ6" s="57">
        <v>20.75</v>
      </c>
      <c r="AK6" s="54">
        <v>79</v>
      </c>
      <c r="AL6" s="58"/>
      <c r="AM6" s="106" t="s">
        <v>18</v>
      </c>
      <c r="AN6" s="107"/>
      <c r="AO6" s="107"/>
      <c r="AP6" s="9"/>
      <c r="AQ6" s="9"/>
      <c r="AR6" s="25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23" customFormat="1" ht="17.25" customHeight="1">
      <c r="A7" s="61" t="s">
        <v>42</v>
      </c>
      <c r="B7" s="75">
        <f t="shared" si="0"/>
        <v>120</v>
      </c>
      <c r="C7" s="74">
        <f t="shared" si="1"/>
        <v>100</v>
      </c>
      <c r="D7" s="105">
        <v>120</v>
      </c>
      <c r="E7" s="74">
        <f t="shared" si="6"/>
        <v>100</v>
      </c>
      <c r="F7" s="75">
        <v>64</v>
      </c>
      <c r="G7" s="74">
        <v>27</v>
      </c>
      <c r="H7" s="76"/>
      <c r="I7" s="74" t="e">
        <f t="shared" si="3"/>
        <v>#DIV/0!</v>
      </c>
      <c r="J7" s="75"/>
      <c r="K7" s="77" t="e">
        <f t="shared" si="7"/>
        <v>#DIV/0!</v>
      </c>
      <c r="L7" s="74"/>
      <c r="M7" s="74" t="e">
        <f t="shared" si="8"/>
        <v>#DIV/0!</v>
      </c>
      <c r="N7" s="76"/>
      <c r="O7" s="77" t="e">
        <f t="shared" si="9"/>
        <v>#DIV/0!</v>
      </c>
      <c r="P7" s="74">
        <v>16</v>
      </c>
      <c r="Q7" s="77">
        <f t="shared" si="10"/>
        <v>34.4</v>
      </c>
      <c r="R7" s="77">
        <f t="shared" si="4"/>
        <v>63.703703703703695</v>
      </c>
      <c r="S7" s="97">
        <f t="shared" si="5"/>
        <v>49.14285714285714</v>
      </c>
      <c r="T7" s="61" t="s">
        <v>42</v>
      </c>
      <c r="U7" s="57">
        <f aca="true" t="shared" si="11" ref="U7:U24">SUM(V7:X7)</f>
        <v>120</v>
      </c>
      <c r="V7" s="57">
        <v>120</v>
      </c>
      <c r="W7" s="57"/>
      <c r="X7" s="52"/>
      <c r="Y7" s="57">
        <v>120</v>
      </c>
      <c r="Z7" s="57"/>
      <c r="AA7" s="57"/>
      <c r="AB7" s="74"/>
      <c r="AC7" s="74"/>
      <c r="AD7" s="74"/>
      <c r="AE7" s="74">
        <v>54</v>
      </c>
      <c r="AF7" s="84">
        <v>7</v>
      </c>
      <c r="AG7" s="56">
        <v>1526</v>
      </c>
      <c r="AH7" s="54">
        <v>0</v>
      </c>
      <c r="AI7" s="57">
        <f aca="true" t="shared" si="12" ref="AI7:AI12">AE7/AF7*10</f>
        <v>77.14285714285714</v>
      </c>
      <c r="AJ7" s="57">
        <v>20.02</v>
      </c>
      <c r="AK7" s="54">
        <v>1438</v>
      </c>
      <c r="AL7" s="65">
        <v>575</v>
      </c>
      <c r="AM7" s="56">
        <v>0.45</v>
      </c>
      <c r="AN7" s="54" t="s">
        <v>19</v>
      </c>
      <c r="AO7" s="60"/>
      <c r="AP7" s="9"/>
      <c r="AQ7" s="37"/>
      <c r="AR7" s="25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3" customFormat="1" ht="15" customHeight="1">
      <c r="A8" s="61" t="s">
        <v>43</v>
      </c>
      <c r="B8" s="75">
        <f t="shared" si="0"/>
        <v>78</v>
      </c>
      <c r="C8" s="74">
        <f t="shared" si="1"/>
        <v>60</v>
      </c>
      <c r="D8" s="75">
        <v>78</v>
      </c>
      <c r="E8" s="74">
        <f t="shared" si="6"/>
        <v>60</v>
      </c>
      <c r="F8" s="75">
        <v>65</v>
      </c>
      <c r="G8" s="74">
        <f t="shared" si="2"/>
        <v>67.70833333333334</v>
      </c>
      <c r="H8" s="76"/>
      <c r="I8" s="74" t="e">
        <f t="shared" si="3"/>
        <v>#DIV/0!</v>
      </c>
      <c r="J8" s="75"/>
      <c r="K8" s="77" t="e">
        <f t="shared" si="7"/>
        <v>#DIV/0!</v>
      </c>
      <c r="L8" s="74"/>
      <c r="M8" s="74" t="e">
        <f t="shared" si="8"/>
        <v>#DIV/0!</v>
      </c>
      <c r="N8" s="76"/>
      <c r="O8" s="77" t="e">
        <f>N8/AB8*100</f>
        <v>#DIV/0!</v>
      </c>
      <c r="P8" s="74"/>
      <c r="Q8" s="77">
        <f t="shared" si="10"/>
        <v>29.25</v>
      </c>
      <c r="R8" s="77">
        <f t="shared" si="4"/>
        <v>68.02325581395348</v>
      </c>
      <c r="S8" s="97">
        <f t="shared" si="5"/>
        <v>12.717391304347828</v>
      </c>
      <c r="T8" s="61" t="s">
        <v>43</v>
      </c>
      <c r="U8" s="57">
        <f t="shared" si="11"/>
        <v>130</v>
      </c>
      <c r="V8" s="57">
        <v>130</v>
      </c>
      <c r="W8" s="57"/>
      <c r="X8" s="57"/>
      <c r="Y8" s="57">
        <v>96</v>
      </c>
      <c r="Z8" s="57"/>
      <c r="AA8" s="57"/>
      <c r="AB8" s="74"/>
      <c r="AC8" s="74"/>
      <c r="AD8" s="74"/>
      <c r="AE8" s="74">
        <v>43</v>
      </c>
      <c r="AF8" s="84">
        <v>23</v>
      </c>
      <c r="AG8" s="56">
        <v>694</v>
      </c>
      <c r="AH8" s="54">
        <v>578</v>
      </c>
      <c r="AI8" s="57">
        <f t="shared" si="12"/>
        <v>18.695652173913043</v>
      </c>
      <c r="AJ8" s="57">
        <v>19.88</v>
      </c>
      <c r="AK8" s="54">
        <v>756</v>
      </c>
      <c r="AL8" s="65">
        <v>1282</v>
      </c>
      <c r="AM8" s="56">
        <v>0.63</v>
      </c>
      <c r="AN8" s="54" t="s">
        <v>20</v>
      </c>
      <c r="AO8" s="60"/>
      <c r="AP8" s="9"/>
      <c r="AQ8" s="37"/>
      <c r="AR8" s="25"/>
      <c r="AS8" s="26"/>
      <c r="AT8" s="26"/>
      <c r="AU8" s="26"/>
      <c r="AV8" s="26"/>
      <c r="AW8" s="26"/>
      <c r="AX8" s="26"/>
      <c r="AY8" s="26"/>
      <c r="AZ8" s="26"/>
      <c r="BA8" s="26"/>
    </row>
    <row r="9" spans="1:53" s="23" customFormat="1" ht="17.25" customHeight="1">
      <c r="A9" s="61" t="s">
        <v>44</v>
      </c>
      <c r="B9" s="75">
        <f t="shared" si="0"/>
        <v>1245</v>
      </c>
      <c r="C9" s="74">
        <f t="shared" si="1"/>
        <v>76.66256157635468</v>
      </c>
      <c r="D9" s="75">
        <v>1245</v>
      </c>
      <c r="E9" s="74">
        <f t="shared" si="6"/>
        <v>76.66256157635468</v>
      </c>
      <c r="F9" s="75">
        <v>787</v>
      </c>
      <c r="G9" s="74">
        <f t="shared" si="2"/>
        <v>78.7</v>
      </c>
      <c r="H9" s="76"/>
      <c r="I9" s="74" t="e">
        <f t="shared" si="3"/>
        <v>#DIV/0!</v>
      </c>
      <c r="J9" s="75"/>
      <c r="K9" s="77" t="e">
        <f t="shared" si="7"/>
        <v>#DIV/0!</v>
      </c>
      <c r="L9" s="74"/>
      <c r="M9" s="74" t="e">
        <f t="shared" si="8"/>
        <v>#DIV/0!</v>
      </c>
      <c r="N9" s="76">
        <v>255</v>
      </c>
      <c r="O9" s="77">
        <f>N9/AB9*100</f>
        <v>42.5</v>
      </c>
      <c r="P9" s="74">
        <v>534</v>
      </c>
      <c r="Q9" s="77">
        <f t="shared" si="10"/>
        <v>622.6500000000001</v>
      </c>
      <c r="R9" s="77">
        <f t="shared" si="4"/>
        <v>96.98598130841123</v>
      </c>
      <c r="S9" s="97">
        <f t="shared" si="5"/>
        <v>38.19938650306749</v>
      </c>
      <c r="T9" s="61" t="s">
        <v>44</v>
      </c>
      <c r="U9" s="57">
        <f t="shared" si="11"/>
        <v>1624</v>
      </c>
      <c r="V9" s="57">
        <v>1624</v>
      </c>
      <c r="W9" s="57"/>
      <c r="X9" s="57"/>
      <c r="Y9" s="57">
        <v>1000</v>
      </c>
      <c r="Z9" s="57"/>
      <c r="AA9" s="57"/>
      <c r="AB9" s="74">
        <v>600</v>
      </c>
      <c r="AC9" s="74"/>
      <c r="AD9" s="74"/>
      <c r="AE9" s="74">
        <v>642</v>
      </c>
      <c r="AF9" s="85">
        <v>163</v>
      </c>
      <c r="AG9" s="56">
        <v>5623</v>
      </c>
      <c r="AH9" s="54">
        <v>18</v>
      </c>
      <c r="AI9" s="57">
        <f t="shared" si="12"/>
        <v>39.38650306748466</v>
      </c>
      <c r="AJ9" s="57">
        <v>20.43</v>
      </c>
      <c r="AK9" s="54">
        <v>5435</v>
      </c>
      <c r="AL9" s="65">
        <v>3981</v>
      </c>
      <c r="AM9" s="56">
        <v>0.13</v>
      </c>
      <c r="AN9" s="54" t="s">
        <v>21</v>
      </c>
      <c r="AO9" s="60"/>
      <c r="AP9" s="9"/>
      <c r="AQ9" s="37"/>
      <c r="AR9" s="25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23" customFormat="1" ht="17.25" customHeight="1">
      <c r="A10" s="61" t="s">
        <v>45</v>
      </c>
      <c r="B10" s="75">
        <f t="shared" si="0"/>
        <v>550</v>
      </c>
      <c r="C10" s="74">
        <f t="shared" si="1"/>
        <v>100</v>
      </c>
      <c r="D10" s="75">
        <v>550</v>
      </c>
      <c r="E10" s="74">
        <f t="shared" si="6"/>
        <v>100</v>
      </c>
      <c r="F10" s="75">
        <v>480</v>
      </c>
      <c r="G10" s="74">
        <f t="shared" si="2"/>
        <v>100</v>
      </c>
      <c r="H10" s="76"/>
      <c r="I10" s="74" t="e">
        <f t="shared" si="3"/>
        <v>#DIV/0!</v>
      </c>
      <c r="J10" s="75"/>
      <c r="K10" s="77" t="e">
        <f t="shared" si="7"/>
        <v>#DIV/0!</v>
      </c>
      <c r="L10" s="74"/>
      <c r="M10" s="74" t="e">
        <f t="shared" si="8"/>
        <v>#DIV/0!</v>
      </c>
      <c r="N10" s="76"/>
      <c r="O10" s="77" t="e">
        <f t="shared" si="9"/>
        <v>#DIV/0!</v>
      </c>
      <c r="P10" s="74"/>
      <c r="Q10" s="77">
        <f t="shared" si="10"/>
        <v>216</v>
      </c>
      <c r="R10" s="77">
        <f t="shared" si="4"/>
        <v>100</v>
      </c>
      <c r="S10" s="97">
        <f t="shared" si="5"/>
        <v>34.285714285714285</v>
      </c>
      <c r="T10" s="61" t="s">
        <v>45</v>
      </c>
      <c r="U10" s="57">
        <f t="shared" si="11"/>
        <v>550</v>
      </c>
      <c r="V10" s="57">
        <v>550</v>
      </c>
      <c r="W10" s="57"/>
      <c r="X10" s="57"/>
      <c r="Y10" s="57">
        <v>480</v>
      </c>
      <c r="Z10" s="57"/>
      <c r="AA10" s="57"/>
      <c r="AB10" s="74"/>
      <c r="AC10" s="74"/>
      <c r="AD10" s="74"/>
      <c r="AE10" s="74">
        <v>216</v>
      </c>
      <c r="AF10" s="85">
        <v>63</v>
      </c>
      <c r="AG10" s="56">
        <v>3121</v>
      </c>
      <c r="AH10" s="54">
        <v>681</v>
      </c>
      <c r="AI10" s="57">
        <f t="shared" si="12"/>
        <v>34.285714285714285</v>
      </c>
      <c r="AJ10" s="57">
        <v>19.5</v>
      </c>
      <c r="AK10" s="54">
        <v>3215</v>
      </c>
      <c r="AL10" s="65">
        <v>1075</v>
      </c>
      <c r="AM10" s="56">
        <v>0.32</v>
      </c>
      <c r="AN10" s="54" t="s">
        <v>5</v>
      </c>
      <c r="AO10" s="60"/>
      <c r="AP10" s="9"/>
      <c r="AQ10" s="37"/>
      <c r="AR10" s="25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3" customFormat="1" ht="16.5" customHeight="1">
      <c r="A11" s="61" t="s">
        <v>46</v>
      </c>
      <c r="B11" s="75">
        <f t="shared" si="0"/>
        <v>140</v>
      </c>
      <c r="C11" s="74">
        <f t="shared" si="1"/>
        <v>100</v>
      </c>
      <c r="D11" s="75">
        <v>140</v>
      </c>
      <c r="E11" s="74">
        <f t="shared" si="6"/>
        <v>100</v>
      </c>
      <c r="F11" s="75">
        <v>180</v>
      </c>
      <c r="G11" s="74">
        <f t="shared" si="2"/>
        <v>90</v>
      </c>
      <c r="H11" s="76"/>
      <c r="I11" s="74" t="e">
        <f t="shared" si="3"/>
        <v>#DIV/0!</v>
      </c>
      <c r="J11" s="75"/>
      <c r="K11" s="77" t="e">
        <f t="shared" si="7"/>
        <v>#DIV/0!</v>
      </c>
      <c r="L11" s="74"/>
      <c r="M11" s="74" t="e">
        <f t="shared" si="8"/>
        <v>#DIV/0!</v>
      </c>
      <c r="N11" s="76"/>
      <c r="O11" s="77" t="e">
        <f t="shared" si="9"/>
        <v>#DIV/0!</v>
      </c>
      <c r="P11" s="74"/>
      <c r="Q11" s="77">
        <f t="shared" si="10"/>
        <v>81</v>
      </c>
      <c r="R11" s="77">
        <f t="shared" si="4"/>
        <v>90</v>
      </c>
      <c r="S11" s="97">
        <f t="shared" si="5"/>
        <v>31.153846153846153</v>
      </c>
      <c r="T11" s="61" t="s">
        <v>46</v>
      </c>
      <c r="U11" s="57">
        <f t="shared" si="11"/>
        <v>140</v>
      </c>
      <c r="V11" s="57">
        <v>140</v>
      </c>
      <c r="W11" s="57"/>
      <c r="X11" s="57"/>
      <c r="Y11" s="57">
        <v>200</v>
      </c>
      <c r="Z11" s="57"/>
      <c r="AA11" s="57"/>
      <c r="AB11" s="74"/>
      <c r="AC11" s="74"/>
      <c r="AD11" s="74"/>
      <c r="AE11" s="74">
        <v>90</v>
      </c>
      <c r="AF11" s="85">
        <v>26</v>
      </c>
      <c r="AG11" s="56">
        <v>1633</v>
      </c>
      <c r="AH11" s="54">
        <v>0</v>
      </c>
      <c r="AI11" s="57">
        <f t="shared" si="12"/>
        <v>34.61538461538461</v>
      </c>
      <c r="AJ11" s="57">
        <v>20.13</v>
      </c>
      <c r="AK11" s="54">
        <v>1319</v>
      </c>
      <c r="AL11" s="65">
        <v>5150</v>
      </c>
      <c r="AM11" s="56">
        <v>0.35</v>
      </c>
      <c r="AN11" s="54" t="s">
        <v>22</v>
      </c>
      <c r="AO11" s="60"/>
      <c r="AP11" s="9"/>
      <c r="AQ11" s="37"/>
      <c r="AR11" s="25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3" customFormat="1" ht="18" customHeight="1">
      <c r="A12" s="61" t="s">
        <v>47</v>
      </c>
      <c r="B12" s="75">
        <f t="shared" si="0"/>
        <v>150</v>
      </c>
      <c r="C12" s="74">
        <f t="shared" si="1"/>
        <v>100</v>
      </c>
      <c r="D12" s="75">
        <v>150</v>
      </c>
      <c r="E12" s="77">
        <f t="shared" si="6"/>
        <v>100</v>
      </c>
      <c r="F12" s="75">
        <v>210</v>
      </c>
      <c r="G12" s="74">
        <f t="shared" si="2"/>
        <v>105</v>
      </c>
      <c r="H12" s="76"/>
      <c r="I12" s="74" t="e">
        <f>H12/Z12*100</f>
        <v>#DIV/0!</v>
      </c>
      <c r="J12" s="75"/>
      <c r="K12" s="77" t="e">
        <f t="shared" si="7"/>
        <v>#DIV/0!</v>
      </c>
      <c r="L12" s="74"/>
      <c r="M12" s="74" t="e">
        <f t="shared" si="8"/>
        <v>#DIV/0!</v>
      </c>
      <c r="N12" s="76"/>
      <c r="O12" s="77" t="e">
        <f t="shared" si="9"/>
        <v>#DIV/0!</v>
      </c>
      <c r="P12" s="74"/>
      <c r="Q12" s="77">
        <f t="shared" si="10"/>
        <v>94.5</v>
      </c>
      <c r="R12" s="77">
        <f t="shared" si="4"/>
        <v>105</v>
      </c>
      <c r="S12" s="97">
        <f t="shared" si="5"/>
        <v>32.58620689655173</v>
      </c>
      <c r="T12" s="61" t="s">
        <v>47</v>
      </c>
      <c r="U12" s="57">
        <f t="shared" si="11"/>
        <v>150</v>
      </c>
      <c r="V12" s="57">
        <v>150</v>
      </c>
      <c r="W12" s="57"/>
      <c r="X12" s="57"/>
      <c r="Y12" s="57">
        <v>200</v>
      </c>
      <c r="Z12" s="57"/>
      <c r="AA12" s="57"/>
      <c r="AB12" s="74"/>
      <c r="AC12" s="74"/>
      <c r="AD12" s="74"/>
      <c r="AE12" s="74">
        <v>90</v>
      </c>
      <c r="AF12" s="85">
        <v>29</v>
      </c>
      <c r="AG12" s="56">
        <v>31458</v>
      </c>
      <c r="AH12" s="54">
        <v>1152</v>
      </c>
      <c r="AI12" s="57">
        <f t="shared" si="12"/>
        <v>31.03448275862069</v>
      </c>
      <c r="AJ12" s="57">
        <v>19.59</v>
      </c>
      <c r="AK12" s="54">
        <v>31719</v>
      </c>
      <c r="AL12" s="65">
        <v>31974</v>
      </c>
      <c r="AM12" s="56">
        <v>0.22</v>
      </c>
      <c r="AN12" s="54" t="s">
        <v>15</v>
      </c>
      <c r="AO12" s="60"/>
      <c r="AP12" s="9"/>
      <c r="AQ12" s="37"/>
      <c r="AR12" s="25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23" customFormat="1" ht="18" customHeight="1">
      <c r="A13" s="61" t="s">
        <v>48</v>
      </c>
      <c r="B13" s="75">
        <f t="shared" si="0"/>
        <v>130</v>
      </c>
      <c r="C13" s="74">
        <f t="shared" si="1"/>
        <v>100</v>
      </c>
      <c r="D13" s="75">
        <v>130</v>
      </c>
      <c r="E13" s="74">
        <f t="shared" si="6"/>
        <v>100</v>
      </c>
      <c r="F13" s="75">
        <v>143</v>
      </c>
      <c r="G13" s="74">
        <f t="shared" si="2"/>
        <v>71.5</v>
      </c>
      <c r="H13" s="76"/>
      <c r="I13" s="74" t="e">
        <f aca="true" t="shared" si="13" ref="I13:I24">H13/Z13*100</f>
        <v>#DIV/0!</v>
      </c>
      <c r="J13" s="75"/>
      <c r="K13" s="77" t="e">
        <f t="shared" si="7"/>
        <v>#DIV/0!</v>
      </c>
      <c r="L13" s="74"/>
      <c r="M13" s="74" t="e">
        <f t="shared" si="8"/>
        <v>#DIV/0!</v>
      </c>
      <c r="N13" s="76"/>
      <c r="O13" s="77" t="e">
        <f t="shared" si="9"/>
        <v>#DIV/0!</v>
      </c>
      <c r="P13" s="74"/>
      <c r="Q13" s="77">
        <f t="shared" si="10"/>
        <v>64.35000000000001</v>
      </c>
      <c r="R13" s="77">
        <f t="shared" si="4"/>
        <v>71.50000000000001</v>
      </c>
      <c r="S13" s="97">
        <f t="shared" si="5"/>
        <v>16.087500000000002</v>
      </c>
      <c r="T13" s="61" t="s">
        <v>48</v>
      </c>
      <c r="U13" s="57">
        <f t="shared" si="11"/>
        <v>130</v>
      </c>
      <c r="V13" s="57">
        <v>130</v>
      </c>
      <c r="W13" s="57"/>
      <c r="X13" s="57"/>
      <c r="Y13" s="57">
        <v>200</v>
      </c>
      <c r="Z13" s="57"/>
      <c r="AA13" s="57"/>
      <c r="AB13" s="74"/>
      <c r="AC13" s="74"/>
      <c r="AD13" s="74"/>
      <c r="AE13" s="74">
        <v>90</v>
      </c>
      <c r="AF13" s="84">
        <v>40</v>
      </c>
      <c r="AG13" s="63">
        <v>335</v>
      </c>
      <c r="AH13" s="54">
        <v>107</v>
      </c>
      <c r="AI13" s="57" t="e">
        <f>AE13/#REF!*10</f>
        <v>#REF!</v>
      </c>
      <c r="AJ13" s="57">
        <v>20.51</v>
      </c>
      <c r="AK13" s="54">
        <v>208</v>
      </c>
      <c r="AL13" s="58"/>
      <c r="AM13" s="56">
        <v>0.97</v>
      </c>
      <c r="AN13" s="54" t="s">
        <v>23</v>
      </c>
      <c r="AO13" s="60"/>
      <c r="AP13" s="9"/>
      <c r="AQ13" s="37"/>
      <c r="AR13" s="25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3" customFormat="1" ht="15.75" customHeight="1">
      <c r="A14" s="61" t="s">
        <v>49</v>
      </c>
      <c r="B14" s="75">
        <f t="shared" si="0"/>
        <v>60</v>
      </c>
      <c r="C14" s="74">
        <f t="shared" si="1"/>
        <v>50</v>
      </c>
      <c r="D14" s="75">
        <v>60</v>
      </c>
      <c r="E14" s="74">
        <f t="shared" si="6"/>
        <v>50</v>
      </c>
      <c r="F14" s="76">
        <v>35</v>
      </c>
      <c r="G14" s="74">
        <f t="shared" si="2"/>
        <v>23.333333333333332</v>
      </c>
      <c r="H14" s="76"/>
      <c r="I14" s="74" t="e">
        <f t="shared" si="13"/>
        <v>#DIV/0!</v>
      </c>
      <c r="J14" s="75"/>
      <c r="K14" s="77" t="e">
        <f t="shared" si="7"/>
        <v>#DIV/0!</v>
      </c>
      <c r="L14" s="74"/>
      <c r="M14" s="74" t="e">
        <f t="shared" si="8"/>
        <v>#DIV/0!</v>
      </c>
      <c r="N14" s="76"/>
      <c r="O14" s="77" t="e">
        <f t="shared" si="9"/>
        <v>#DIV/0!</v>
      </c>
      <c r="P14" s="74"/>
      <c r="Q14" s="77">
        <f t="shared" si="10"/>
        <v>15.75</v>
      </c>
      <c r="R14" s="77">
        <f t="shared" si="4"/>
        <v>23.161764705882355</v>
      </c>
      <c r="S14" s="97">
        <f t="shared" si="5"/>
        <v>5.25</v>
      </c>
      <c r="T14" s="61" t="s">
        <v>49</v>
      </c>
      <c r="U14" s="57">
        <f t="shared" si="11"/>
        <v>120</v>
      </c>
      <c r="V14" s="91">
        <v>120</v>
      </c>
      <c r="W14" s="91"/>
      <c r="X14" s="91"/>
      <c r="Y14" s="91">
        <v>150</v>
      </c>
      <c r="Z14" s="91"/>
      <c r="AA14" s="91"/>
      <c r="AB14" s="92"/>
      <c r="AC14" s="92"/>
      <c r="AD14" s="92"/>
      <c r="AE14" s="92">
        <v>68</v>
      </c>
      <c r="AF14" s="93">
        <v>30</v>
      </c>
      <c r="AG14" s="56">
        <v>20575</v>
      </c>
      <c r="AH14" s="54">
        <v>0</v>
      </c>
      <c r="AI14" s="57">
        <f>AE14/AF14*10</f>
        <v>22.666666666666664</v>
      </c>
      <c r="AJ14" s="57">
        <v>16.41</v>
      </c>
      <c r="AK14" s="54">
        <v>20037</v>
      </c>
      <c r="AL14" s="65">
        <v>20377</v>
      </c>
      <c r="AM14" s="54">
        <v>0.45</v>
      </c>
      <c r="AN14" s="54" t="s">
        <v>19</v>
      </c>
      <c r="AO14" s="60"/>
      <c r="AP14" s="9"/>
      <c r="AQ14" s="37"/>
      <c r="AR14" s="25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3" customFormat="1" ht="15.75" customHeight="1">
      <c r="A15" s="61" t="s">
        <v>50</v>
      </c>
      <c r="B15" s="75">
        <f t="shared" si="0"/>
        <v>110</v>
      </c>
      <c r="C15" s="74">
        <f t="shared" si="1"/>
        <v>100</v>
      </c>
      <c r="D15" s="75">
        <v>110</v>
      </c>
      <c r="E15" s="74">
        <f t="shared" si="6"/>
        <v>100</v>
      </c>
      <c r="F15" s="75">
        <v>90</v>
      </c>
      <c r="G15" s="74">
        <f t="shared" si="2"/>
        <v>75</v>
      </c>
      <c r="H15" s="76"/>
      <c r="I15" s="74" t="e">
        <f t="shared" si="13"/>
        <v>#DIV/0!</v>
      </c>
      <c r="J15" s="75"/>
      <c r="K15" s="77" t="e">
        <f t="shared" si="7"/>
        <v>#DIV/0!</v>
      </c>
      <c r="L15" s="74"/>
      <c r="M15" s="74" t="e">
        <f t="shared" si="8"/>
        <v>#DIV/0!</v>
      </c>
      <c r="N15" s="76"/>
      <c r="O15" s="77" t="e">
        <f t="shared" si="9"/>
        <v>#DIV/0!</v>
      </c>
      <c r="P15" s="74"/>
      <c r="Q15" s="77">
        <f t="shared" si="10"/>
        <v>40.5</v>
      </c>
      <c r="R15" s="77">
        <f t="shared" si="4"/>
        <v>75</v>
      </c>
      <c r="S15" s="97">
        <f t="shared" si="5"/>
        <v>33.75</v>
      </c>
      <c r="T15" s="61" t="s">
        <v>50</v>
      </c>
      <c r="U15" s="57">
        <f t="shared" si="11"/>
        <v>110</v>
      </c>
      <c r="V15" s="57">
        <v>110</v>
      </c>
      <c r="W15" s="57"/>
      <c r="X15" s="57"/>
      <c r="Y15" s="57">
        <v>120</v>
      </c>
      <c r="Z15" s="57"/>
      <c r="AA15" s="57"/>
      <c r="AB15" s="74"/>
      <c r="AC15" s="74"/>
      <c r="AD15" s="74"/>
      <c r="AE15" s="74">
        <v>54</v>
      </c>
      <c r="AF15" s="84">
        <v>12</v>
      </c>
      <c r="AG15" s="56">
        <v>4270</v>
      </c>
      <c r="AH15" s="54">
        <v>0</v>
      </c>
      <c r="AI15" s="57" t="e">
        <f>AE15/#REF!*10</f>
        <v>#REF!</v>
      </c>
      <c r="AJ15" s="57">
        <v>19.66</v>
      </c>
      <c r="AK15" s="54">
        <v>4263</v>
      </c>
      <c r="AL15" s="58"/>
      <c r="AM15" s="60"/>
      <c r="AN15" s="60"/>
      <c r="AO15" s="60"/>
      <c r="AP15" s="9"/>
      <c r="AQ15" s="37"/>
      <c r="AR15" s="25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3" customFormat="1" ht="18" customHeight="1">
      <c r="A16" s="61" t="s">
        <v>51</v>
      </c>
      <c r="B16" s="75">
        <f t="shared" si="0"/>
        <v>210</v>
      </c>
      <c r="C16" s="74">
        <f t="shared" si="1"/>
        <v>210</v>
      </c>
      <c r="D16" s="75">
        <v>210</v>
      </c>
      <c r="E16" s="74">
        <f t="shared" si="6"/>
        <v>210</v>
      </c>
      <c r="F16" s="75">
        <v>135</v>
      </c>
      <c r="G16" s="74">
        <f t="shared" si="2"/>
        <v>135</v>
      </c>
      <c r="H16" s="76"/>
      <c r="I16" s="74" t="e">
        <f t="shared" si="13"/>
        <v>#DIV/0!</v>
      </c>
      <c r="J16" s="75"/>
      <c r="K16" s="77" t="e">
        <f t="shared" si="7"/>
        <v>#DIV/0!</v>
      </c>
      <c r="L16" s="74"/>
      <c r="M16" s="74" t="e">
        <f t="shared" si="8"/>
        <v>#DIV/0!</v>
      </c>
      <c r="N16" s="76"/>
      <c r="O16" s="77" t="e">
        <f t="shared" si="9"/>
        <v>#DIV/0!</v>
      </c>
      <c r="P16" s="74"/>
      <c r="Q16" s="77">
        <f t="shared" si="10"/>
        <v>60.75</v>
      </c>
      <c r="R16" s="77">
        <f t="shared" si="4"/>
        <v>135</v>
      </c>
      <c r="S16" s="97">
        <f t="shared" si="5"/>
        <v>26.413043478260867</v>
      </c>
      <c r="T16" s="61" t="s">
        <v>51</v>
      </c>
      <c r="U16" s="57">
        <f t="shared" si="11"/>
        <v>100</v>
      </c>
      <c r="V16" s="57">
        <v>100</v>
      </c>
      <c r="W16" s="57"/>
      <c r="X16" s="57"/>
      <c r="Y16" s="57">
        <v>100</v>
      </c>
      <c r="Z16" s="57"/>
      <c r="AA16" s="57"/>
      <c r="AB16" s="74"/>
      <c r="AC16" s="74"/>
      <c r="AD16" s="74"/>
      <c r="AE16" s="74">
        <v>45</v>
      </c>
      <c r="AF16" s="84">
        <v>23</v>
      </c>
      <c r="AG16" s="56">
        <v>1484</v>
      </c>
      <c r="AH16" s="54">
        <v>11</v>
      </c>
      <c r="AI16" s="57" t="e">
        <f>AE16/#REF!*10</f>
        <v>#REF!</v>
      </c>
      <c r="AJ16" s="57">
        <v>22.64</v>
      </c>
      <c r="AK16" s="54">
        <v>1187</v>
      </c>
      <c r="AL16" s="58"/>
      <c r="AM16" s="60"/>
      <c r="AN16" s="60"/>
      <c r="AO16" s="60"/>
      <c r="AP16" s="9"/>
      <c r="AQ16" s="37"/>
      <c r="AR16" s="25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2" s="23" customFormat="1" ht="15.75" customHeight="1">
      <c r="A17" s="61" t="s">
        <v>52</v>
      </c>
      <c r="B17" s="75">
        <f t="shared" si="0"/>
        <v>20</v>
      </c>
      <c r="C17" s="74">
        <f t="shared" si="1"/>
        <v>100</v>
      </c>
      <c r="D17" s="75">
        <v>20</v>
      </c>
      <c r="E17" s="74">
        <f t="shared" si="6"/>
        <v>100</v>
      </c>
      <c r="F17" s="75">
        <v>25</v>
      </c>
      <c r="G17" s="74">
        <f t="shared" si="2"/>
        <v>100</v>
      </c>
      <c r="H17" s="76"/>
      <c r="I17" s="74" t="e">
        <f t="shared" si="13"/>
        <v>#DIV/0!</v>
      </c>
      <c r="J17" s="75"/>
      <c r="K17" s="77" t="e">
        <f t="shared" si="7"/>
        <v>#DIV/0!</v>
      </c>
      <c r="L17" s="74"/>
      <c r="M17" s="74" t="e">
        <f t="shared" si="8"/>
        <v>#DIV/0!</v>
      </c>
      <c r="N17" s="76"/>
      <c r="O17" s="77" t="e">
        <f t="shared" si="9"/>
        <v>#DIV/0!</v>
      </c>
      <c r="P17" s="74"/>
      <c r="Q17" s="77">
        <f t="shared" si="10"/>
        <v>11.25</v>
      </c>
      <c r="R17" s="77">
        <f t="shared" si="4"/>
        <v>102.27272727272727</v>
      </c>
      <c r="S17" s="97">
        <f t="shared" si="5"/>
        <v>22.5</v>
      </c>
      <c r="T17" s="61" t="s">
        <v>52</v>
      </c>
      <c r="U17" s="57">
        <f t="shared" si="11"/>
        <v>20</v>
      </c>
      <c r="V17" s="57">
        <v>20</v>
      </c>
      <c r="W17" s="57"/>
      <c r="X17" s="57"/>
      <c r="Y17" s="57">
        <v>25</v>
      </c>
      <c r="Z17" s="57"/>
      <c r="AA17" s="57"/>
      <c r="AB17" s="74"/>
      <c r="AC17" s="74"/>
      <c r="AD17" s="74"/>
      <c r="AE17" s="74">
        <v>11</v>
      </c>
      <c r="AF17" s="85">
        <v>5</v>
      </c>
      <c r="AG17" s="56">
        <v>2120</v>
      </c>
      <c r="AH17" s="54">
        <v>0</v>
      </c>
      <c r="AI17" s="57">
        <f>AE17/AF17*10</f>
        <v>22</v>
      </c>
      <c r="AJ17" s="57">
        <v>24.26</v>
      </c>
      <c r="AK17" s="54">
        <v>2749</v>
      </c>
      <c r="AL17" s="65">
        <v>2687</v>
      </c>
      <c r="AM17" s="60"/>
      <c r="AN17" s="60"/>
      <c r="AO17" s="60"/>
      <c r="AP17" s="9"/>
      <c r="AQ17" s="37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3" customFormat="1" ht="18" customHeight="1">
      <c r="A18" s="61" t="s">
        <v>53</v>
      </c>
      <c r="B18" s="75">
        <f t="shared" si="0"/>
        <v>20</v>
      </c>
      <c r="C18" s="74">
        <f t="shared" si="1"/>
        <v>100</v>
      </c>
      <c r="D18" s="75">
        <v>20</v>
      </c>
      <c r="E18" s="74">
        <f t="shared" si="6"/>
        <v>100</v>
      </c>
      <c r="F18" s="75">
        <v>20</v>
      </c>
      <c r="G18" s="74">
        <f t="shared" si="2"/>
        <v>100</v>
      </c>
      <c r="H18" s="76"/>
      <c r="I18" s="74" t="e">
        <f t="shared" si="13"/>
        <v>#DIV/0!</v>
      </c>
      <c r="J18" s="75"/>
      <c r="K18" s="77" t="e">
        <f>J18/AA23*100</f>
        <v>#DIV/0!</v>
      </c>
      <c r="L18" s="74"/>
      <c r="M18" s="74" t="e">
        <f>L18/AD23*100</f>
        <v>#DIV/0!</v>
      </c>
      <c r="N18" s="76"/>
      <c r="O18" s="77" t="e">
        <f>N18/AB23*100</f>
        <v>#DIV/0!</v>
      </c>
      <c r="P18" s="74"/>
      <c r="Q18" s="77">
        <f t="shared" si="10"/>
        <v>9</v>
      </c>
      <c r="R18" s="77">
        <f t="shared" si="4"/>
        <v>100</v>
      </c>
      <c r="S18" s="97">
        <f t="shared" si="5"/>
        <v>15</v>
      </c>
      <c r="T18" s="61" t="s">
        <v>53</v>
      </c>
      <c r="U18" s="57">
        <f t="shared" si="11"/>
        <v>20</v>
      </c>
      <c r="V18" s="57">
        <v>20</v>
      </c>
      <c r="W18" s="57"/>
      <c r="X18" s="57"/>
      <c r="Y18" s="57">
        <v>20</v>
      </c>
      <c r="Z18" s="57"/>
      <c r="AA18" s="57"/>
      <c r="AB18" s="74"/>
      <c r="AC18" s="74"/>
      <c r="AD18" s="74"/>
      <c r="AE18" s="74">
        <v>9</v>
      </c>
      <c r="AF18" s="85">
        <v>6</v>
      </c>
      <c r="AG18" s="56">
        <v>9719</v>
      </c>
      <c r="AH18" s="54">
        <v>571</v>
      </c>
      <c r="AI18" s="57" t="e">
        <f>AE18/#REF!*10</f>
        <v>#REF!</v>
      </c>
      <c r="AJ18" s="57">
        <v>18.89</v>
      </c>
      <c r="AK18" s="54">
        <v>9295</v>
      </c>
      <c r="AL18" s="58"/>
      <c r="AM18" s="60"/>
      <c r="AN18" s="60"/>
      <c r="AO18" s="60"/>
      <c r="AP18" s="9"/>
      <c r="AQ18" s="37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3" customFormat="1" ht="18" customHeight="1">
      <c r="A19" s="61" t="s">
        <v>54</v>
      </c>
      <c r="B19" s="75">
        <f t="shared" si="0"/>
        <v>0</v>
      </c>
      <c r="C19" s="74">
        <f t="shared" si="1"/>
        <v>0</v>
      </c>
      <c r="D19" s="75"/>
      <c r="E19" s="74">
        <f t="shared" si="6"/>
        <v>0</v>
      </c>
      <c r="F19" s="75"/>
      <c r="G19" s="74">
        <f t="shared" si="2"/>
        <v>0</v>
      </c>
      <c r="H19" s="76"/>
      <c r="I19" s="74" t="e">
        <f t="shared" si="13"/>
        <v>#DIV/0!</v>
      </c>
      <c r="J19" s="75"/>
      <c r="K19" s="77" t="e">
        <f>J19/AA19*100</f>
        <v>#DIV/0!</v>
      </c>
      <c r="L19" s="74"/>
      <c r="M19" s="74" t="e">
        <f>L19/AD19*100</f>
        <v>#DIV/0!</v>
      </c>
      <c r="N19" s="76"/>
      <c r="O19" s="77" t="e">
        <f>N19/AB19*100</f>
        <v>#DIV/0!</v>
      </c>
      <c r="P19" s="74"/>
      <c r="Q19" s="77">
        <f t="shared" si="10"/>
        <v>0</v>
      </c>
      <c r="R19" s="77">
        <f t="shared" si="4"/>
        <v>0</v>
      </c>
      <c r="S19" s="97" t="e">
        <f t="shared" si="5"/>
        <v>#DIV/0!</v>
      </c>
      <c r="T19" s="61" t="s">
        <v>54</v>
      </c>
      <c r="U19" s="57">
        <f t="shared" si="11"/>
        <v>10</v>
      </c>
      <c r="V19" s="57">
        <v>10</v>
      </c>
      <c r="W19" s="57"/>
      <c r="X19" s="57"/>
      <c r="Y19" s="57">
        <v>13</v>
      </c>
      <c r="Z19" s="57"/>
      <c r="AA19" s="57"/>
      <c r="AB19" s="74"/>
      <c r="AC19" s="74"/>
      <c r="AD19" s="74"/>
      <c r="AE19" s="74">
        <v>6</v>
      </c>
      <c r="AF19" s="100"/>
      <c r="AG19" s="56"/>
      <c r="AH19" s="54"/>
      <c r="AI19" s="57"/>
      <c r="AJ19" s="57"/>
      <c r="AK19" s="54"/>
      <c r="AL19" s="58"/>
      <c r="AM19" s="60"/>
      <c r="AN19" s="60"/>
      <c r="AO19" s="60"/>
      <c r="AP19" s="9"/>
      <c r="AQ19" s="37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3" customFormat="1" ht="18" customHeight="1">
      <c r="A20" s="61" t="s">
        <v>55</v>
      </c>
      <c r="B20" s="75">
        <f t="shared" si="0"/>
        <v>13</v>
      </c>
      <c r="C20" s="74">
        <f t="shared" si="1"/>
        <v>100</v>
      </c>
      <c r="D20" s="75">
        <v>13</v>
      </c>
      <c r="E20" s="74">
        <f t="shared" si="6"/>
        <v>100</v>
      </c>
      <c r="F20" s="75">
        <v>13</v>
      </c>
      <c r="G20" s="74">
        <f t="shared" si="2"/>
        <v>100</v>
      </c>
      <c r="H20" s="76"/>
      <c r="I20" s="74" t="e">
        <f t="shared" si="13"/>
        <v>#DIV/0!</v>
      </c>
      <c r="J20" s="75"/>
      <c r="K20" s="77" t="e">
        <f>J20/AA25*100</f>
        <v>#DIV/0!</v>
      </c>
      <c r="L20" s="74"/>
      <c r="M20" s="74" t="e">
        <f>L20/AD25*100</f>
        <v>#DIV/0!</v>
      </c>
      <c r="N20" s="76"/>
      <c r="O20" s="77" t="e">
        <f>N20/AB25*100</f>
        <v>#DIV/0!</v>
      </c>
      <c r="P20" s="74"/>
      <c r="Q20" s="77">
        <f t="shared" si="10"/>
        <v>5.8500000000000005</v>
      </c>
      <c r="R20" s="77">
        <f t="shared" si="4"/>
        <v>97.50000000000001</v>
      </c>
      <c r="S20" s="97">
        <f t="shared" si="5"/>
        <v>58.50000000000001</v>
      </c>
      <c r="T20" s="61" t="s">
        <v>55</v>
      </c>
      <c r="U20" s="57">
        <f t="shared" si="11"/>
        <v>13</v>
      </c>
      <c r="V20" s="57">
        <v>13</v>
      </c>
      <c r="W20" s="57"/>
      <c r="X20" s="57"/>
      <c r="Y20" s="57">
        <v>13</v>
      </c>
      <c r="Z20" s="57"/>
      <c r="AA20" s="57"/>
      <c r="AB20" s="74"/>
      <c r="AC20" s="74"/>
      <c r="AD20" s="74"/>
      <c r="AE20" s="74">
        <v>6</v>
      </c>
      <c r="AF20" s="100">
        <v>1</v>
      </c>
      <c r="AG20" s="56"/>
      <c r="AH20" s="54"/>
      <c r="AI20" s="57"/>
      <c r="AJ20" s="57"/>
      <c r="AK20" s="54"/>
      <c r="AL20" s="58"/>
      <c r="AM20" s="60"/>
      <c r="AN20" s="60"/>
      <c r="AO20" s="60"/>
      <c r="AP20" s="9"/>
      <c r="AQ20" s="37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23" customFormat="1" ht="18" customHeight="1">
      <c r="A21" s="54"/>
      <c r="B21" s="75">
        <f t="shared" si="0"/>
        <v>0</v>
      </c>
      <c r="C21" s="74" t="e">
        <f t="shared" si="1"/>
        <v>#DIV/0!</v>
      </c>
      <c r="D21" s="75"/>
      <c r="E21" s="74" t="e">
        <f t="shared" si="6"/>
        <v>#DIV/0!</v>
      </c>
      <c r="F21" s="75"/>
      <c r="G21" s="74" t="e">
        <f t="shared" si="2"/>
        <v>#DIV/0!</v>
      </c>
      <c r="H21" s="76"/>
      <c r="I21" s="74" t="e">
        <f t="shared" si="13"/>
        <v>#DIV/0!</v>
      </c>
      <c r="J21" s="75"/>
      <c r="K21" s="77" t="e">
        <f>J21/AA26*100</f>
        <v>#DIV/0!</v>
      </c>
      <c r="L21" s="74"/>
      <c r="M21" s="74" t="e">
        <f>L21/AD26*100</f>
        <v>#DIV/0!</v>
      </c>
      <c r="N21" s="76"/>
      <c r="O21" s="77" t="e">
        <f>N21/AB26*100</f>
        <v>#DIV/0!</v>
      </c>
      <c r="P21" s="74"/>
      <c r="Q21" s="77">
        <f t="shared" si="10"/>
        <v>0</v>
      </c>
      <c r="R21" s="77" t="e">
        <f>Q21/AE26*100</f>
        <v>#DIV/0!</v>
      </c>
      <c r="S21" s="97" t="e">
        <f>Q21/AF21*10</f>
        <v>#DIV/0!</v>
      </c>
      <c r="T21" s="54"/>
      <c r="U21" s="57">
        <f t="shared" si="11"/>
        <v>0</v>
      </c>
      <c r="V21" s="57"/>
      <c r="W21" s="57"/>
      <c r="X21" s="57"/>
      <c r="Y21" s="57"/>
      <c r="Z21" s="57"/>
      <c r="AA21" s="57"/>
      <c r="AB21" s="74"/>
      <c r="AC21" s="74"/>
      <c r="AD21" s="74"/>
      <c r="AE21" s="74"/>
      <c r="AF21" s="100"/>
      <c r="AG21" s="56"/>
      <c r="AH21" s="54"/>
      <c r="AI21" s="57"/>
      <c r="AJ21" s="57"/>
      <c r="AK21" s="54"/>
      <c r="AL21" s="58"/>
      <c r="AM21" s="60"/>
      <c r="AN21" s="60"/>
      <c r="AO21" s="60"/>
      <c r="AP21" s="9"/>
      <c r="AQ21" s="37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23" customFormat="1" ht="18" customHeight="1">
      <c r="A22" s="54"/>
      <c r="B22" s="75">
        <f t="shared" si="0"/>
        <v>0</v>
      </c>
      <c r="C22" s="74" t="e">
        <f t="shared" si="1"/>
        <v>#DIV/0!</v>
      </c>
      <c r="D22" s="75"/>
      <c r="E22" s="74" t="e">
        <f t="shared" si="6"/>
        <v>#DIV/0!</v>
      </c>
      <c r="F22" s="75"/>
      <c r="G22" s="74" t="e">
        <f t="shared" si="2"/>
        <v>#DIV/0!</v>
      </c>
      <c r="H22" s="76"/>
      <c r="I22" s="74" t="e">
        <f t="shared" si="13"/>
        <v>#DIV/0!</v>
      </c>
      <c r="J22" s="75"/>
      <c r="K22" s="77" t="e">
        <f>J22/AA27*100</f>
        <v>#DIV/0!</v>
      </c>
      <c r="L22" s="74"/>
      <c r="M22" s="74" t="e">
        <f>L22/AD27*100</f>
        <v>#DIV/0!</v>
      </c>
      <c r="N22" s="76"/>
      <c r="O22" s="77" t="e">
        <f>N22/AB27*100</f>
        <v>#DIV/0!</v>
      </c>
      <c r="P22" s="74"/>
      <c r="Q22" s="77">
        <f t="shared" si="10"/>
        <v>0</v>
      </c>
      <c r="R22" s="77" t="e">
        <f>Q22/AE27*100</f>
        <v>#DIV/0!</v>
      </c>
      <c r="S22" s="97" t="e">
        <f>Q22/AF22*10</f>
        <v>#DIV/0!</v>
      </c>
      <c r="T22" s="54"/>
      <c r="U22" s="57">
        <f t="shared" si="11"/>
        <v>0</v>
      </c>
      <c r="V22" s="57"/>
      <c r="W22" s="57"/>
      <c r="X22" s="57"/>
      <c r="Y22" s="57"/>
      <c r="Z22" s="57"/>
      <c r="AA22" s="57"/>
      <c r="AB22" s="74"/>
      <c r="AC22" s="74"/>
      <c r="AD22" s="74"/>
      <c r="AE22" s="74"/>
      <c r="AF22" s="100"/>
      <c r="AG22" s="56"/>
      <c r="AH22" s="54"/>
      <c r="AI22" s="57"/>
      <c r="AJ22" s="57"/>
      <c r="AK22" s="54"/>
      <c r="AL22" s="58"/>
      <c r="AM22" s="60"/>
      <c r="AN22" s="60"/>
      <c r="AO22" s="60"/>
      <c r="AP22" s="9"/>
      <c r="AQ22" s="37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3" customFormat="1" ht="19.5" customHeight="1">
      <c r="A23" s="54"/>
      <c r="B23" s="75">
        <f t="shared" si="0"/>
        <v>0</v>
      </c>
      <c r="C23" s="74" t="e">
        <f t="shared" si="1"/>
        <v>#DIV/0!</v>
      </c>
      <c r="D23" s="75"/>
      <c r="E23" s="74" t="e">
        <f t="shared" si="6"/>
        <v>#DIV/0!</v>
      </c>
      <c r="F23" s="75"/>
      <c r="G23" s="74" t="e">
        <f t="shared" si="2"/>
        <v>#DIV/0!</v>
      </c>
      <c r="H23" s="76"/>
      <c r="I23" s="74" t="e">
        <f t="shared" si="13"/>
        <v>#DIV/0!</v>
      </c>
      <c r="J23" s="75"/>
      <c r="K23" s="77">
        <f t="shared" si="7"/>
        <v>0</v>
      </c>
      <c r="L23" s="74"/>
      <c r="M23" s="74">
        <f t="shared" si="8"/>
        <v>0</v>
      </c>
      <c r="N23" s="76"/>
      <c r="O23" s="77">
        <f t="shared" si="9"/>
        <v>0</v>
      </c>
      <c r="P23" s="74"/>
      <c r="Q23" s="77">
        <f t="shared" si="10"/>
        <v>0</v>
      </c>
      <c r="R23" s="77">
        <f>Q23/AE24*100</f>
        <v>0</v>
      </c>
      <c r="S23" s="97">
        <f>Q23/AF24*10</f>
        <v>0</v>
      </c>
      <c r="T23" s="54"/>
      <c r="U23" s="57">
        <f t="shared" si="11"/>
        <v>0</v>
      </c>
      <c r="V23" s="57"/>
      <c r="W23" s="57"/>
      <c r="X23" s="57"/>
      <c r="Y23" s="57"/>
      <c r="Z23" s="57"/>
      <c r="AA23" s="57"/>
      <c r="AB23" s="74"/>
      <c r="AC23" s="74"/>
      <c r="AD23" s="74"/>
      <c r="AE23" s="74"/>
      <c r="AF23" s="94"/>
      <c r="AG23" s="56">
        <v>9531</v>
      </c>
      <c r="AH23" s="54">
        <v>155</v>
      </c>
      <c r="AI23" s="57" t="e">
        <f>AE23/#REF!*10</f>
        <v>#REF!</v>
      </c>
      <c r="AJ23" s="57">
        <v>21.4</v>
      </c>
      <c r="AK23" s="54">
        <v>7984</v>
      </c>
      <c r="AL23" s="58"/>
      <c r="AM23" s="60"/>
      <c r="AN23" s="60"/>
      <c r="AO23" s="60"/>
      <c r="AP23" s="9"/>
      <c r="AQ23" s="37"/>
      <c r="AR23" s="26"/>
      <c r="AS23" s="26"/>
      <c r="AT23" s="26"/>
      <c r="AU23" s="25"/>
      <c r="AV23" s="26"/>
      <c r="AW23" s="26"/>
      <c r="AX23" s="26"/>
      <c r="AY23" s="26"/>
      <c r="AZ23" s="26"/>
    </row>
    <row r="24" spans="1:52" s="29" customFormat="1" ht="18.75" customHeight="1">
      <c r="A24" s="64" t="s">
        <v>0</v>
      </c>
      <c r="B24" s="101">
        <f t="shared" si="0"/>
        <v>5546</v>
      </c>
      <c r="C24" s="79">
        <f t="shared" si="1"/>
        <v>92.63404042091197</v>
      </c>
      <c r="D24" s="78">
        <f>SUM(D5:D23)</f>
        <v>5546</v>
      </c>
      <c r="E24" s="79">
        <f t="shared" si="6"/>
        <v>92.63404042091197</v>
      </c>
      <c r="F24" s="78">
        <f>SUM(F5:F23)</f>
        <v>2437</v>
      </c>
      <c r="G24" s="79">
        <f t="shared" si="2"/>
        <v>80.24366150806718</v>
      </c>
      <c r="H24" s="78">
        <f>SUM(H5:H23)</f>
        <v>0</v>
      </c>
      <c r="I24" s="74" t="e">
        <f t="shared" si="13"/>
        <v>#DIV/0!</v>
      </c>
      <c r="J24" s="78">
        <f>SUM(J5:J23)</f>
        <v>19490</v>
      </c>
      <c r="K24" s="102">
        <f>J24/AA24*100</f>
        <v>105.35135135135134</v>
      </c>
      <c r="L24" s="78">
        <f>SUM(L5:L23)</f>
        <v>0</v>
      </c>
      <c r="M24" s="74">
        <f>L24/AD24*100</f>
        <v>0</v>
      </c>
      <c r="N24" s="78">
        <f>SUM(N5:N23)</f>
        <v>2795</v>
      </c>
      <c r="O24" s="102">
        <f>N24/AB24*100</f>
        <v>107.5</v>
      </c>
      <c r="P24" s="78">
        <f>SUM(P5:P23)</f>
        <v>550</v>
      </c>
      <c r="Q24" s="102">
        <f t="shared" si="10"/>
        <v>4717.25</v>
      </c>
      <c r="R24" s="102">
        <f>Q24/AE24*100</f>
        <v>100.06894357233772</v>
      </c>
      <c r="S24" s="103">
        <f>Q24/AF24*10</f>
        <v>21.97135537959944</v>
      </c>
      <c r="T24" s="64" t="s">
        <v>39</v>
      </c>
      <c r="U24" s="52">
        <f t="shared" si="11"/>
        <v>5987</v>
      </c>
      <c r="V24" s="52">
        <f aca="true" t="shared" si="14" ref="V24:AL24">SUM(V5:V23)</f>
        <v>5987</v>
      </c>
      <c r="W24" s="52">
        <f t="shared" si="14"/>
        <v>0</v>
      </c>
      <c r="X24" s="52">
        <f t="shared" si="14"/>
        <v>0</v>
      </c>
      <c r="Y24" s="52">
        <f t="shared" si="14"/>
        <v>3037</v>
      </c>
      <c r="Z24" s="52">
        <f t="shared" si="14"/>
        <v>0</v>
      </c>
      <c r="AA24" s="52">
        <f t="shared" si="14"/>
        <v>18500</v>
      </c>
      <c r="AB24" s="52">
        <f t="shared" si="14"/>
        <v>2600</v>
      </c>
      <c r="AC24" s="52">
        <f t="shared" si="14"/>
        <v>0</v>
      </c>
      <c r="AD24" s="52">
        <f t="shared" si="14"/>
        <v>500</v>
      </c>
      <c r="AE24" s="52">
        <f t="shared" si="14"/>
        <v>4714</v>
      </c>
      <c r="AF24" s="52">
        <f t="shared" si="14"/>
        <v>2147</v>
      </c>
      <c r="AG24" s="66">
        <f t="shared" si="14"/>
        <v>93558</v>
      </c>
      <c r="AH24" s="64">
        <f t="shared" si="14"/>
        <v>4516.2</v>
      </c>
      <c r="AI24" s="64" t="e">
        <f t="shared" si="14"/>
        <v>#REF!</v>
      </c>
      <c r="AJ24" s="64">
        <f t="shared" si="14"/>
        <v>305.2699999999999</v>
      </c>
      <c r="AK24" s="64">
        <f t="shared" si="14"/>
        <v>90494</v>
      </c>
      <c r="AL24" s="67">
        <f t="shared" si="14"/>
        <v>67101</v>
      </c>
      <c r="AM24" s="68"/>
      <c r="AN24" s="59"/>
      <c r="AO24" s="59"/>
      <c r="AP24" s="24"/>
      <c r="AQ24" s="42"/>
      <c r="AR24" s="27"/>
      <c r="AS24" s="27"/>
      <c r="AT24" s="27"/>
      <c r="AU24" s="27"/>
      <c r="AV24" s="27"/>
      <c r="AW24" s="27"/>
      <c r="AX24" s="27"/>
      <c r="AY24" s="27"/>
      <c r="AZ24" s="28"/>
    </row>
    <row r="25" spans="1:52" s="23" customFormat="1" ht="18.75" customHeight="1" thickBot="1">
      <c r="A25" s="73" t="s">
        <v>35</v>
      </c>
      <c r="B25" s="75">
        <v>5149</v>
      </c>
      <c r="C25" s="76">
        <v>85</v>
      </c>
      <c r="D25" s="75">
        <v>5149</v>
      </c>
      <c r="E25" s="75">
        <v>85</v>
      </c>
      <c r="F25" s="75">
        <v>1637</v>
      </c>
      <c r="G25" s="75">
        <v>52</v>
      </c>
      <c r="H25" s="75"/>
      <c r="I25" s="75"/>
      <c r="J25" s="75">
        <v>14560</v>
      </c>
      <c r="K25" s="75">
        <v>79</v>
      </c>
      <c r="L25" s="75">
        <v>0</v>
      </c>
      <c r="M25" s="75">
        <v>0</v>
      </c>
      <c r="N25" s="75">
        <v>2888</v>
      </c>
      <c r="O25" s="75">
        <v>99</v>
      </c>
      <c r="P25" s="80"/>
      <c r="Q25" s="78">
        <v>3554</v>
      </c>
      <c r="R25" s="75">
        <v>73</v>
      </c>
      <c r="S25" s="99">
        <v>17.3</v>
      </c>
      <c r="T25" s="54"/>
      <c r="U25" s="86"/>
      <c r="V25" s="87"/>
      <c r="W25" s="86"/>
      <c r="X25" s="52"/>
      <c r="Y25" s="83"/>
      <c r="Z25" s="52"/>
      <c r="AA25" s="83"/>
      <c r="AB25" s="83"/>
      <c r="AC25" s="83"/>
      <c r="AD25" s="83"/>
      <c r="AE25" s="88"/>
      <c r="AF25" s="89"/>
      <c r="AG25" s="56"/>
      <c r="AH25" s="54"/>
      <c r="AI25" s="57" t="e">
        <f>AE25/AF25*10</f>
        <v>#DIV/0!</v>
      </c>
      <c r="AJ25" s="57">
        <v>19.61</v>
      </c>
      <c r="AK25" s="64"/>
      <c r="AL25" s="55"/>
      <c r="AM25" s="59"/>
      <c r="AN25" s="59"/>
      <c r="AO25" s="60"/>
      <c r="AP25" s="9"/>
      <c r="AQ25" s="37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23" customFormat="1" ht="15">
      <c r="A26" s="62" t="s">
        <v>36</v>
      </c>
      <c r="B26" s="75">
        <f t="shared" si="0"/>
        <v>397</v>
      </c>
      <c r="C26" s="74"/>
      <c r="D26" s="74">
        <f aca="true" t="shared" si="15" ref="D26:S26">D24-D25</f>
        <v>397</v>
      </c>
      <c r="E26" s="74"/>
      <c r="F26" s="74">
        <f t="shared" si="15"/>
        <v>800</v>
      </c>
      <c r="G26" s="74">
        <f t="shared" si="15"/>
        <v>28.243661508067177</v>
      </c>
      <c r="H26" s="74">
        <f t="shared" si="15"/>
        <v>0</v>
      </c>
      <c r="I26" s="74"/>
      <c r="J26" s="74">
        <f t="shared" si="15"/>
        <v>4930</v>
      </c>
      <c r="K26" s="74"/>
      <c r="L26" s="74"/>
      <c r="M26" s="74"/>
      <c r="N26" s="74">
        <f t="shared" si="15"/>
        <v>-93</v>
      </c>
      <c r="O26" s="74"/>
      <c r="P26" s="74">
        <f t="shared" si="15"/>
        <v>550</v>
      </c>
      <c r="Q26" s="74">
        <f t="shared" si="15"/>
        <v>1163.25</v>
      </c>
      <c r="R26" s="74"/>
      <c r="S26" s="98">
        <f t="shared" si="15"/>
        <v>4.67135537959944</v>
      </c>
      <c r="T26" s="6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90"/>
      <c r="AG26" s="70"/>
      <c r="AH26" s="70"/>
      <c r="AI26" s="70"/>
      <c r="AJ26" s="70"/>
      <c r="AK26" s="70"/>
      <c r="AL26" s="60"/>
      <c r="AM26" s="60"/>
      <c r="AN26" s="60"/>
      <c r="AO26" s="60"/>
      <c r="AP26" s="9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42" s="23" customFormat="1" ht="15">
      <c r="A27" s="62" t="s">
        <v>37</v>
      </c>
      <c r="B27" s="74">
        <f>B24/B25*100</f>
        <v>107.7102349970868</v>
      </c>
      <c r="C27" s="74"/>
      <c r="D27" s="74">
        <f>D24/D25*100</f>
        <v>107.7102349970868</v>
      </c>
      <c r="E27" s="74" t="s">
        <v>56</v>
      </c>
      <c r="F27" s="74">
        <f>F24/F25*100</f>
        <v>148.86988393402564</v>
      </c>
      <c r="G27" s="74"/>
      <c r="H27" s="74" t="e">
        <f>H24/H25*100</f>
        <v>#DIV/0!</v>
      </c>
      <c r="I27" s="74"/>
      <c r="J27" s="81">
        <f>J24/J25*100</f>
        <v>133.8598901098901</v>
      </c>
      <c r="K27" s="81"/>
      <c r="L27" s="81" t="e">
        <f>L24/L25*100</f>
        <v>#DIV/0!</v>
      </c>
      <c r="M27" s="74"/>
      <c r="N27" s="74">
        <f>N24/N25*100</f>
        <v>96.7797783933518</v>
      </c>
      <c r="O27" s="74"/>
      <c r="P27" s="74" t="e">
        <f>P24/P25*100</f>
        <v>#DIV/0!</v>
      </c>
      <c r="Q27" s="74">
        <f>Q24/Q25*100</f>
        <v>132.7307259425999</v>
      </c>
      <c r="R27" s="74"/>
      <c r="S27" s="81">
        <f>S24/S25*100</f>
        <v>127.00205421733781</v>
      </c>
      <c r="T27" s="71"/>
      <c r="U27" s="5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2"/>
      <c r="AJ27" s="72"/>
      <c r="AK27" s="69"/>
      <c r="AL27" s="69"/>
      <c r="AM27" s="69"/>
      <c r="AN27" s="69"/>
      <c r="AO27" s="69"/>
      <c r="AP27" s="18"/>
    </row>
    <row r="28" spans="1:42" s="23" customFormat="1" ht="15">
      <c r="A28" s="69"/>
      <c r="B28" s="72"/>
      <c r="C28" s="72"/>
      <c r="D28" s="72"/>
      <c r="E28" s="72"/>
      <c r="F28" s="72"/>
      <c r="G28" s="72"/>
      <c r="H28" s="72"/>
      <c r="I28" s="72"/>
      <c r="J28" s="72"/>
      <c r="K28" s="82"/>
      <c r="L28" s="82"/>
      <c r="M28" s="8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2"/>
      <c r="AJ28" s="72"/>
      <c r="AK28" s="69"/>
      <c r="AL28" s="69"/>
      <c r="AM28" s="69"/>
      <c r="AN28" s="69"/>
      <c r="AO28" s="69"/>
      <c r="AP28" s="18"/>
    </row>
    <row r="29" spans="1:42" s="23" customFormat="1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1"/>
      <c r="L29" s="71"/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2"/>
      <c r="AJ29" s="72"/>
      <c r="AK29" s="69"/>
      <c r="AL29" s="69"/>
      <c r="AM29" s="69"/>
      <c r="AN29" s="69"/>
      <c r="AO29" s="69"/>
      <c r="AP29" s="18"/>
    </row>
    <row r="30" spans="1:42" s="23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1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2"/>
      <c r="AJ30" s="72"/>
      <c r="AK30" s="69"/>
      <c r="AL30" s="69"/>
      <c r="AM30" s="69"/>
      <c r="AN30" s="69"/>
      <c r="AO30" s="69"/>
      <c r="AP30" s="18"/>
    </row>
    <row r="31" spans="1:42" s="23" customFormat="1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1"/>
      <c r="L31" s="71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2"/>
      <c r="AJ31" s="72"/>
      <c r="AK31" s="69"/>
      <c r="AL31" s="69"/>
      <c r="AM31" s="69"/>
      <c r="AN31" s="69"/>
      <c r="AO31" s="69"/>
      <c r="AP31" s="18"/>
    </row>
    <row r="32" spans="1:42" s="23" customFormat="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71"/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2"/>
      <c r="AJ32" s="72"/>
      <c r="AK32" s="69"/>
      <c r="AL32" s="69"/>
      <c r="AM32" s="69"/>
      <c r="AN32" s="69"/>
      <c r="AO32" s="69"/>
      <c r="AP32" s="18"/>
    </row>
    <row r="33" spans="1:42" s="23" customFormat="1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2"/>
      <c r="AJ33" s="72"/>
      <c r="AK33" s="69"/>
      <c r="AL33" s="69"/>
      <c r="AM33" s="69"/>
      <c r="AN33" s="69"/>
      <c r="AO33" s="69"/>
      <c r="AP33" s="18"/>
    </row>
    <row r="34" spans="1:42" s="23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1"/>
      <c r="L34" s="31"/>
      <c r="M34" s="31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18"/>
      <c r="AL34" s="18"/>
      <c r="AM34" s="18"/>
      <c r="AN34" s="18"/>
      <c r="AO34" s="18"/>
      <c r="AP34" s="18"/>
    </row>
    <row r="35" spans="1:42" s="23" customFormat="1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1"/>
      <c r="M35" s="31"/>
      <c r="N35" s="3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18"/>
      <c r="AL35" s="18"/>
      <c r="AM35" s="18"/>
      <c r="AN35" s="18"/>
      <c r="AO35" s="18"/>
      <c r="AP35" s="18"/>
    </row>
    <row r="36" spans="1:42" s="23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31"/>
      <c r="M36" s="31"/>
      <c r="N36" s="3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0"/>
      <c r="AJ36" s="30"/>
      <c r="AK36" s="18"/>
      <c r="AL36" s="18"/>
      <c r="AM36" s="18"/>
      <c r="AN36" s="18"/>
      <c r="AO36" s="18"/>
      <c r="AP36" s="18"/>
    </row>
    <row r="37" spans="1:42" s="2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1"/>
      <c r="M37" s="31"/>
      <c r="N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0"/>
      <c r="AJ37" s="30"/>
      <c r="AK37" s="18"/>
      <c r="AL37" s="18"/>
      <c r="AM37" s="18"/>
      <c r="AN37" s="18"/>
      <c r="AO37" s="18"/>
      <c r="AP37" s="18"/>
    </row>
    <row r="38" spans="1:42" s="23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1"/>
      <c r="M38" s="31"/>
      <c r="N38" s="3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0"/>
      <c r="AJ38" s="30"/>
      <c r="AK38" s="18"/>
      <c r="AL38" s="18"/>
      <c r="AM38" s="18"/>
      <c r="AN38" s="18"/>
      <c r="AO38" s="18"/>
      <c r="AP38" s="18"/>
    </row>
    <row r="39" spans="1:42" s="35" customFormat="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1"/>
      <c r="O39" s="32"/>
      <c r="P39" s="32"/>
      <c r="Q39" s="32"/>
      <c r="R39" s="32"/>
      <c r="S39" s="3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2"/>
      <c r="AH39" s="32"/>
      <c r="AI39" s="34"/>
      <c r="AJ39" s="34"/>
      <c r="AK39" s="32"/>
      <c r="AL39" s="32"/>
      <c r="AM39" s="32"/>
      <c r="AN39" s="32"/>
      <c r="AO39" s="32"/>
      <c r="AP39" s="32"/>
    </row>
    <row r="40" spans="1:42" s="35" customFormat="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1"/>
      <c r="O40" s="32"/>
      <c r="P40" s="32"/>
      <c r="Q40" s="32"/>
      <c r="R40" s="32"/>
      <c r="S40" s="3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2"/>
      <c r="AH40" s="32"/>
      <c r="AI40" s="34"/>
      <c r="AJ40" s="34"/>
      <c r="AK40" s="32"/>
      <c r="AL40" s="32"/>
      <c r="AM40" s="32"/>
      <c r="AN40" s="32"/>
      <c r="AO40" s="32"/>
      <c r="AP40" s="32"/>
    </row>
    <row r="41" ht="12.75">
      <c r="N41" s="16"/>
    </row>
    <row r="42" ht="12.75">
      <c r="N42" s="16"/>
    </row>
    <row r="43" ht="3" customHeight="1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ht="12.75">
      <c r="N68" s="16"/>
    </row>
    <row r="69" ht="12.75">
      <c r="N69" s="16"/>
    </row>
    <row r="70" ht="12.75">
      <c r="N70" s="16"/>
    </row>
    <row r="71" ht="12.75">
      <c r="N71" s="16"/>
    </row>
    <row r="72" ht="12.75">
      <c r="N72" s="16"/>
    </row>
    <row r="73" ht="12.75">
      <c r="N73" s="16"/>
    </row>
    <row r="74" ht="12.75">
      <c r="N74" s="16"/>
    </row>
    <row r="75" ht="12.75">
      <c r="N75" s="16"/>
    </row>
    <row r="76" ht="12.75">
      <c r="N76" s="16"/>
    </row>
    <row r="77" ht="12.75">
      <c r="N77" s="16"/>
    </row>
    <row r="78" ht="12.75">
      <c r="N78" s="16"/>
    </row>
    <row r="79" ht="12.75">
      <c r="N79" s="16"/>
    </row>
    <row r="80" ht="12.75">
      <c r="N80" s="16"/>
    </row>
    <row r="81" ht="12.75">
      <c r="N81" s="16"/>
    </row>
    <row r="82" ht="12.75">
      <c r="N82" s="16"/>
    </row>
    <row r="83" ht="12.75">
      <c r="N83" s="16"/>
    </row>
    <row r="84" ht="12.75">
      <c r="N84" s="16"/>
    </row>
    <row r="85" ht="12.75">
      <c r="N85" s="16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  <row r="113" ht="12.75">
      <c r="N113" s="16"/>
    </row>
    <row r="114" ht="12.75">
      <c r="N114" s="16"/>
    </row>
    <row r="115" ht="12.75">
      <c r="N115" s="16"/>
    </row>
    <row r="116" ht="12.75">
      <c r="N116" s="16"/>
    </row>
    <row r="117" ht="12.75">
      <c r="N117" s="16"/>
    </row>
    <row r="118" ht="12.75">
      <c r="N118" s="16"/>
    </row>
    <row r="119" ht="12.75">
      <c r="N119" s="16"/>
    </row>
    <row r="120" ht="12.75">
      <c r="N120" s="16"/>
    </row>
    <row r="121" ht="12.75">
      <c r="N121" s="16"/>
    </row>
    <row r="122" ht="12.75">
      <c r="N122" s="16"/>
    </row>
    <row r="123" ht="12.75">
      <c r="N123" s="16"/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2020-08-17T06:43:11Z</cp:lastPrinted>
  <dcterms:created xsi:type="dcterms:W3CDTF">2005-11-24T07:11:57Z</dcterms:created>
  <dcterms:modified xsi:type="dcterms:W3CDTF">2020-08-31T11:18:32Z</dcterms:modified>
  <cp:category/>
  <cp:version/>
  <cp:contentType/>
  <cp:contentStatus/>
</cp:coreProperties>
</file>