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90" yWindow="90" windowWidth="18255" windowHeight="11685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<sst xmlns="http://schemas.openxmlformats.org/spreadsheetml/2006/main" count="109" uniqueCount="73">
  <si>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>Наименование района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</si>
  <si>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</si>
  <si>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</si>
  <si>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</si>
  <si>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</si>
  <si>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</si>
  <si>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</si>
  <si>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</si>
  <si>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</si>
  <si>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</si>
  <si>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</si>
  <si>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</si>
  <si>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</si>
  <si>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</si>
  <si>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</si>
  <si>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Тарногский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</si>
  <si>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</si>
  <si>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</si>
  <si>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</si>
  <si>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</si>
  <si>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</si>
  <si>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</si>
  <si>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</si>
  <si>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</si>
  <si>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</si>
  <si>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</si>
  <si>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</si>
  <si>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</si>
  <si>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</si>
  <si>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</si>
  <si>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</si>
  <si>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</si>
  <si>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</si>
  <si>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</si>
  <si>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</si>
  <si>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 xml:space="preserve">Сокольский 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</si>
  <si>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</si>
  <si>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</si>
  <si>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</si>
  <si>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</si>
  <si>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</si>
  <si>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 xml:space="preserve">Грязовецкий  </t>
  </si>
  <si>
    <t>сено</t>
  </si>
  <si>
    <t xml:space="preserve">Бабаевский  </t>
  </si>
  <si>
    <t xml:space="preserve">У-Кубинский 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</si>
  <si>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</si>
  <si>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</si>
  <si>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</si>
  <si>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</si>
  <si>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</si>
  <si>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Грязовецкий</t>
  </si>
  <si>
    <t>ЗАГОТОВКА КОРМОВ, ТОНН</t>
  </si>
  <si>
    <t xml:space="preserve">Бабаевский </t>
  </si>
  <si>
    <t>Сямженский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</si>
  <si>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</si>
  <si>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</si>
  <si>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Тотемский  </t>
  </si>
  <si>
    <t xml:space="preserve">К-во усл голов без свиней </t>
  </si>
  <si>
    <t>Сокольский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</si>
  <si>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</si>
  <si>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</si>
  <si>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</si>
  <si>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</si>
  <si>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Тотемский</t>
  </si>
  <si>
    <t>зерносенаж</t>
  </si>
  <si>
    <t xml:space="preserve">солома на корм </t>
  </si>
  <si>
    <t xml:space="preserve">ХОД  ЗАГОТОВКИ  КОРМОВ  на   _____ 2019  год    </t>
  </si>
  <si>
    <t>з.м. на силос</t>
  </si>
  <si>
    <t>2020 год</t>
  </si>
  <si>
    <t>(+,- к 2020году)</t>
  </si>
  <si>
    <t>% к 2020 году</t>
  </si>
  <si>
    <t>ВСЕГО на 2021 г.</t>
  </si>
  <si>
    <t>09 августа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</si>
</sst>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6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 Cyr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8"/>
      <color theme="1"/>
      <name val="Arial Cyr"/>
      <family val="0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17" fontId="27" fillId="0" borderId="14" xfId="0" applyNumberFormat="1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 horizontal="center" vertical="center" wrapText="1"/>
    </xf>
    <xf numFmtId="1" fontId="26" fillId="46" borderId="12" xfId="0" applyNumberFormat="1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wrapText="1"/>
    </xf>
    <xf numFmtId="0" fontId="26" fillId="46" borderId="0" xfId="0" applyFont="1" applyFill="1" applyBorder="1" applyAlignment="1">
      <alignment wrapText="1"/>
    </xf>
    <xf numFmtId="0" fontId="1" fillId="46" borderId="0" xfId="0" applyFont="1" applyFill="1" applyAlignment="1">
      <alignment/>
    </xf>
    <xf numFmtId="1" fontId="26" fillId="46" borderId="12" xfId="0" applyNumberFormat="1" applyFont="1" applyFill="1" applyBorder="1" applyAlignment="1">
      <alignment horizontal="center" vertical="center"/>
    </xf>
    <xf numFmtId="0" fontId="26" fillId="46" borderId="17" xfId="0" applyFont="1" applyFill="1" applyBorder="1" applyAlignment="1" applyProtection="1">
      <alignment wrapText="1"/>
      <protection locked="0"/>
    </xf>
    <xf numFmtId="180" fontId="26" fillId="46" borderId="12" xfId="0" applyNumberFormat="1" applyFont="1" applyFill="1" applyBorder="1" applyAlignment="1">
      <alignment horizontal="center" vertical="center" wrapText="1"/>
    </xf>
    <xf numFmtId="180" fontId="26" fillId="46" borderId="18" xfId="0" applyNumberFormat="1" applyFont="1" applyFill="1" applyBorder="1" applyAlignment="1">
      <alignment horizontal="center" vertical="center" wrapText="1"/>
    </xf>
    <xf numFmtId="1" fontId="26" fillId="46" borderId="19" xfId="0" applyNumberFormat="1" applyFont="1" applyFill="1" applyBorder="1" applyAlignment="1">
      <alignment wrapText="1"/>
    </xf>
    <xf numFmtId="0" fontId="26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6" fillId="46" borderId="0" xfId="0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wrapText="1"/>
    </xf>
    <xf numFmtId="0" fontId="26" fillId="0" borderId="24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25" xfId="0" applyFont="1" applyFill="1" applyBorder="1" applyAlignment="1">
      <alignment horizont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wrapText="1"/>
    </xf>
    <xf numFmtId="1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29" xfId="0" applyNumberFormat="1" applyFont="1" applyFill="1" applyBorder="1" applyAlignment="1">
      <alignment horizontal="center" vertical="center" wrapText="1"/>
    </xf>
    <xf numFmtId="1" fontId="32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  <protection locked="0"/>
    </xf>
    <xf numFmtId="2" fontId="32" fillId="0" borderId="33" xfId="0" applyNumberFormat="1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/>
    </xf>
    <xf numFmtId="1" fontId="33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26" fillId="0" borderId="39" xfId="0" applyFont="1" applyFill="1" applyBorder="1" applyAlignment="1">
      <alignment wrapText="1"/>
    </xf>
    <xf numFmtId="1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29" xfId="0" applyNumberFormat="1" applyFont="1" applyFill="1" applyBorder="1" applyAlignment="1">
      <alignment horizontal="center" vertical="center" wrapText="1"/>
    </xf>
    <xf numFmtId="1" fontId="26" fillId="0" borderId="29" xfId="0" applyNumberFormat="1" applyFont="1" applyFill="1" applyBorder="1" applyAlignment="1" applyProtection="1">
      <alignment horizontal="center" wrapText="1"/>
      <protection locked="0"/>
    </xf>
    <xf numFmtId="0" fontId="2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9" xfId="0" applyFont="1" applyFill="1" applyBorder="1" applyAlignment="1" applyProtection="1">
      <alignment horizontal="center" vertical="center" wrapText="1"/>
      <protection locked="0"/>
    </xf>
    <xf numFmtId="1" fontId="26" fillId="0" borderId="12" xfId="0" applyNumberFormat="1" applyFont="1" applyFill="1" applyBorder="1" applyAlignment="1">
      <alignment horizontal="center" vertical="center" wrapText="1"/>
    </xf>
    <xf numFmtId="1" fontId="26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2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6" fillId="0" borderId="17" xfId="0" applyFont="1" applyFill="1" applyBorder="1" applyAlignment="1">
      <alignment wrapText="1"/>
    </xf>
    <xf numFmtId="1" fontId="26" fillId="0" borderId="12" xfId="0" applyNumberFormat="1" applyFont="1" applyFill="1" applyBorder="1" applyAlignment="1" applyProtection="1">
      <alignment horizont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2" fontId="26" fillId="0" borderId="33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wrapText="1"/>
    </xf>
    <xf numFmtId="0" fontId="32" fillId="0" borderId="17" xfId="0" applyFont="1" applyFill="1" applyBorder="1" applyAlignment="1">
      <alignment wrapText="1"/>
    </xf>
    <xf numFmtId="1" fontId="32" fillId="0" borderId="12" xfId="0" applyNumberFormat="1" applyFont="1" applyFill="1" applyBorder="1" applyAlignment="1" applyProtection="1">
      <alignment horizontal="center" wrapText="1"/>
      <protection locked="0"/>
    </xf>
    <xf numFmtId="0" fontId="32" fillId="0" borderId="12" xfId="0" applyFont="1" applyFill="1" applyBorder="1" applyAlignment="1">
      <alignment/>
    </xf>
    <xf numFmtId="0" fontId="26" fillId="0" borderId="38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/>
    </xf>
    <xf numFmtId="0" fontId="32" fillId="0" borderId="38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/>
    </xf>
    <xf numFmtId="0" fontId="26" fillId="0" borderId="40" xfId="0" applyFont="1" applyFill="1" applyBorder="1" applyAlignment="1">
      <alignment horizontal="center" vertical="center" wrapText="1"/>
    </xf>
    <xf numFmtId="1" fontId="26" fillId="0" borderId="40" xfId="0" applyNumberFormat="1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2" fillId="0" borderId="12" xfId="0" applyNumberFormat="1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0" fontId="32" fillId="0" borderId="40" xfId="0" applyFont="1" applyFill="1" applyBorder="1" applyAlignment="1">
      <alignment horizontal="center" vertical="center" wrapText="1"/>
    </xf>
    <xf numFmtId="1" fontId="32" fillId="0" borderId="40" xfId="0" applyNumberFormat="1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wrapText="1"/>
    </xf>
    <xf numFmtId="0" fontId="35" fillId="0" borderId="12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27" fillId="0" borderId="33" xfId="0" applyFont="1" applyFill="1" applyBorder="1" applyAlignment="1">
      <alignment wrapText="1"/>
    </xf>
    <xf numFmtId="1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2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/>
    </xf>
    <xf numFmtId="2" fontId="27" fillId="0" borderId="33" xfId="0" applyNumberFormat="1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wrapText="1"/>
    </xf>
    <xf numFmtId="0" fontId="27" fillId="0" borderId="47" xfId="0" applyFont="1" applyFill="1" applyBorder="1" applyAlignment="1">
      <alignment wrapText="1"/>
    </xf>
    <xf numFmtId="0" fontId="27" fillId="0" borderId="47" xfId="0" applyFont="1" applyFill="1" applyBorder="1" applyAlignment="1">
      <alignment/>
    </xf>
    <xf numFmtId="180" fontId="27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4" fontId="26" fillId="0" borderId="12" xfId="0" applyNumberFormat="1" applyFont="1" applyFill="1" applyBorder="1" applyAlignment="1" applyProtection="1">
      <alignment horizontal="left" wrapText="1"/>
      <protection locked="0"/>
    </xf>
    <xf numFmtId="1" fontId="26" fillId="0" borderId="12" xfId="0" applyNumberFormat="1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12" xfId="0" applyFont="1" applyFill="1" applyBorder="1" applyAlignment="1" applyProtection="1">
      <alignment wrapText="1"/>
      <protection locked="0"/>
    </xf>
    <xf numFmtId="2" fontId="26" fillId="0" borderId="18" xfId="0" applyNumberFormat="1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wrapText="1"/>
    </xf>
    <xf numFmtId="180" fontId="26" fillId="0" borderId="0" xfId="0" applyNumberFormat="1" applyFont="1" applyFill="1" applyBorder="1" applyAlignment="1">
      <alignment horizontal="center" vertical="center" wrapText="1"/>
    </xf>
    <xf numFmtId="180" fontId="26" fillId="0" borderId="0" xfId="0" applyNumberFormat="1" applyFont="1" applyFill="1" applyBorder="1" applyAlignment="1">
      <alignment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7" sqref="I37"/>
    </sheetView>
  </sheetViews>
  <sheetFormatPr defaultColWidth="9.00390625" defaultRowHeight="12.75"/>
  <cols>
    <col min="1" max="1" width="22.875" style="8" customWidth="1"/>
    <col min="2" max="2" width="8.875" style="8" customWidth="1"/>
    <col min="3" max="3" width="9.25390625" style="8" customWidth="1"/>
    <col min="4" max="4" width="10.25390625" style="8" customWidth="1"/>
    <col min="5" max="5" width="13.75390625" style="8" customWidth="1"/>
    <col min="6" max="6" width="8.37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18.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66</v>
      </c>
      <c r="C1" s="21"/>
      <c r="D1" s="21"/>
      <c r="E1" s="20" t="s">
        <v>72</v>
      </c>
      <c r="F1" s="20"/>
      <c r="G1" s="23"/>
      <c r="H1" s="22"/>
      <c r="I1" s="22"/>
      <c r="J1" s="4"/>
      <c r="K1" s="5"/>
      <c r="L1" s="5"/>
      <c r="M1" s="5"/>
      <c r="N1" s="84" t="s">
        <v>55</v>
      </c>
      <c r="O1" s="84"/>
      <c r="P1" s="84"/>
      <c r="Q1" s="84"/>
      <c r="R1" s="84"/>
      <c r="S1" s="84"/>
      <c r="T1" s="3"/>
      <c r="V1" s="7"/>
      <c r="W1" s="7"/>
      <c r="X1" s="7"/>
      <c r="AQ1" s="8"/>
    </row>
    <row r="2" spans="1:53" s="36" customFormat="1" ht="12.75" customHeight="1">
      <c r="A2" s="65" t="s">
        <v>45</v>
      </c>
      <c r="B2" s="68" t="s">
        <v>39</v>
      </c>
      <c r="C2" s="69"/>
      <c r="D2" s="69"/>
      <c r="E2" s="70"/>
      <c r="F2" s="74" t="s">
        <v>38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82" t="s">
        <v>27</v>
      </c>
      <c r="T2" s="86" t="s">
        <v>0</v>
      </c>
      <c r="U2" s="77" t="s">
        <v>49</v>
      </c>
      <c r="V2" s="77" t="s">
        <v>59</v>
      </c>
      <c r="W2" s="77" t="s">
        <v>60</v>
      </c>
      <c r="X2" s="77" t="s">
        <v>61</v>
      </c>
      <c r="Y2" s="74" t="s">
        <v>51</v>
      </c>
      <c r="Z2" s="68"/>
      <c r="AA2" s="68"/>
      <c r="AB2" s="68"/>
      <c r="AC2" s="68"/>
      <c r="AD2" s="68"/>
      <c r="AE2" s="68"/>
      <c r="AF2" s="82" t="s">
        <v>57</v>
      </c>
      <c r="AG2" s="63" t="s">
        <v>22</v>
      </c>
      <c r="AH2" s="64" t="s">
        <v>22</v>
      </c>
      <c r="AI2" s="64" t="s">
        <v>22</v>
      </c>
      <c r="AJ2" s="64" t="s">
        <v>22</v>
      </c>
      <c r="AK2" s="64" t="s">
        <v>54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66"/>
      <c r="B3" s="71"/>
      <c r="C3" s="72"/>
      <c r="D3" s="72"/>
      <c r="E3" s="73"/>
      <c r="F3" s="75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83"/>
      <c r="T3" s="87"/>
      <c r="U3" s="78"/>
      <c r="V3" s="78"/>
      <c r="W3" s="78"/>
      <c r="X3" s="78"/>
      <c r="Y3" s="80"/>
      <c r="Z3" s="81"/>
      <c r="AA3" s="81"/>
      <c r="AB3" s="81"/>
      <c r="AC3" s="81"/>
      <c r="AD3" s="81"/>
      <c r="AE3" s="81"/>
      <c r="AF3" s="83"/>
      <c r="AG3" s="63"/>
      <c r="AH3" s="64"/>
      <c r="AI3" s="64"/>
      <c r="AJ3" s="64"/>
      <c r="AK3" s="64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67"/>
      <c r="B4" s="45" t="s">
        <v>24</v>
      </c>
      <c r="C4" s="43" t="s">
        <v>25</v>
      </c>
      <c r="D4" s="43" t="s">
        <v>29</v>
      </c>
      <c r="E4" s="46" t="s">
        <v>25</v>
      </c>
      <c r="F4" s="47" t="s">
        <v>28</v>
      </c>
      <c r="G4" s="43" t="s">
        <v>25</v>
      </c>
      <c r="H4" s="43" t="s">
        <v>30</v>
      </c>
      <c r="I4" s="43" t="s">
        <v>25</v>
      </c>
      <c r="J4" s="43" t="s">
        <v>33</v>
      </c>
      <c r="K4" s="44" t="s">
        <v>25</v>
      </c>
      <c r="L4" s="44" t="s">
        <v>65</v>
      </c>
      <c r="M4" s="44" t="s">
        <v>25</v>
      </c>
      <c r="N4" s="43" t="s">
        <v>26</v>
      </c>
      <c r="O4" s="43" t="s">
        <v>25</v>
      </c>
      <c r="P4" s="43" t="s">
        <v>64</v>
      </c>
      <c r="Q4" s="43" t="s">
        <v>36</v>
      </c>
      <c r="R4" s="46" t="s">
        <v>25</v>
      </c>
      <c r="S4" s="85"/>
      <c r="T4" s="87"/>
      <c r="U4" s="79"/>
      <c r="V4" s="79"/>
      <c r="W4" s="79"/>
      <c r="X4" s="79"/>
      <c r="Y4" s="24" t="s">
        <v>23</v>
      </c>
      <c r="Z4" s="25" t="s">
        <v>62</v>
      </c>
      <c r="AA4" s="25" t="s">
        <v>32</v>
      </c>
      <c r="AB4" s="25" t="s">
        <v>34</v>
      </c>
      <c r="AC4" s="25" t="s">
        <v>64</v>
      </c>
      <c r="AD4" s="25" t="s">
        <v>37</v>
      </c>
      <c r="AE4" s="26" t="s">
        <v>31</v>
      </c>
      <c r="AF4" s="83"/>
      <c r="AG4" s="63"/>
      <c r="AH4" s="64"/>
      <c r="AI4" s="64"/>
      <c r="AJ4" s="64"/>
      <c r="AK4" s="64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13" customFormat="1" ht="17.25" customHeight="1">
      <c r="A5" s="105" t="s">
        <v>43</v>
      </c>
      <c r="B5" s="106">
        <v>2470</v>
      </c>
      <c r="C5" s="107">
        <f>B5/U5*100</f>
        <v>106.64939550949914</v>
      </c>
      <c r="D5" s="108">
        <v>2470</v>
      </c>
      <c r="E5" s="107">
        <f aca="true" t="shared" si="0" ref="E5:E11">D5/V5*100</f>
        <v>106.64939550949914</v>
      </c>
      <c r="F5" s="109">
        <v>350</v>
      </c>
      <c r="G5" s="107">
        <f>F5/Y6*100</f>
        <v>20.46783625730994</v>
      </c>
      <c r="H5" s="110"/>
      <c r="I5" s="111"/>
      <c r="J5" s="112">
        <v>4500</v>
      </c>
      <c r="K5" s="107">
        <f>J5/AA5*100</f>
        <v>87.8048780487805</v>
      </c>
      <c r="L5" s="111"/>
      <c r="M5" s="111" t="e">
        <f>L5/AD5*100</f>
        <v>#DIV/0!</v>
      </c>
      <c r="N5" s="110">
        <v>2100</v>
      </c>
      <c r="O5" s="107">
        <f>N5/AB5*100</f>
        <v>210</v>
      </c>
      <c r="P5" s="107"/>
      <c r="Q5" s="107">
        <f>(N5*0.32)+(J5*0.13)+(H5*0.63)+(F5*0.45)+(P5*0.35)+(L5*0.22)</f>
        <v>1414.5</v>
      </c>
      <c r="R5" s="107">
        <f>Q5/AE5*100</f>
        <v>104.3141592920354</v>
      </c>
      <c r="S5" s="113">
        <f>Q5/AF6*10</f>
        <v>58.450413223140494</v>
      </c>
      <c r="T5" s="114" t="s">
        <v>52</v>
      </c>
      <c r="U5" s="115">
        <f aca="true" t="shared" si="1" ref="U5:U12">SUM(V5:X5)</f>
        <v>2316</v>
      </c>
      <c r="V5" s="116">
        <v>2316</v>
      </c>
      <c r="W5" s="116"/>
      <c r="X5" s="116"/>
      <c r="Y5" s="116">
        <v>823</v>
      </c>
      <c r="Z5" s="116"/>
      <c r="AA5" s="116">
        <v>5125</v>
      </c>
      <c r="AB5" s="116">
        <v>1000</v>
      </c>
      <c r="AC5" s="116"/>
      <c r="AD5" s="116"/>
      <c r="AE5" s="116">
        <v>1356</v>
      </c>
      <c r="AF5" s="117">
        <v>452</v>
      </c>
      <c r="AG5" s="118">
        <v>1297</v>
      </c>
      <c r="AH5" s="119">
        <v>560</v>
      </c>
      <c r="AI5" s="115" t="e">
        <f>AE6/#REF!*10</f>
        <v>#REF!</v>
      </c>
      <c r="AJ5" s="115">
        <v>21.2</v>
      </c>
      <c r="AK5" s="119">
        <v>810</v>
      </c>
      <c r="AL5" s="30"/>
      <c r="AM5" s="120"/>
      <c r="AN5" s="120"/>
      <c r="AO5" s="121"/>
      <c r="AP5" s="3"/>
      <c r="AQ5" s="122"/>
      <c r="AR5" s="123"/>
      <c r="AS5" s="124"/>
      <c r="AT5" s="124"/>
      <c r="AU5" s="124"/>
      <c r="AV5" s="124"/>
      <c r="AW5" s="124"/>
      <c r="AX5" s="124"/>
      <c r="AY5" s="124"/>
      <c r="AZ5" s="124"/>
      <c r="BA5" s="124"/>
    </row>
    <row r="6" spans="1:53" s="13" customFormat="1" ht="16.5" customHeight="1">
      <c r="A6" s="125" t="s">
        <v>1</v>
      </c>
      <c r="B6" s="106">
        <v>619</v>
      </c>
      <c r="C6" s="107">
        <f aca="true" t="shared" si="2" ref="C6:C30">B6/U6*100</f>
        <v>54.82728077945084</v>
      </c>
      <c r="D6" s="126">
        <v>619</v>
      </c>
      <c r="E6" s="107">
        <f t="shared" si="0"/>
        <v>55.81605049594229</v>
      </c>
      <c r="F6" s="106">
        <v>818</v>
      </c>
      <c r="G6" s="107">
        <f>F6/Y6*100</f>
        <v>47.83625730994152</v>
      </c>
      <c r="H6" s="127"/>
      <c r="I6" s="111"/>
      <c r="J6" s="106"/>
      <c r="K6" s="107">
        <f>J6/AA7*100</f>
        <v>0</v>
      </c>
      <c r="L6" s="111"/>
      <c r="M6" s="111" t="e">
        <f>L6/AD7*100</f>
        <v>#DIV/0!</v>
      </c>
      <c r="N6" s="127"/>
      <c r="O6" s="107">
        <f>N6/AB7*100</f>
        <v>0</v>
      </c>
      <c r="P6" s="111"/>
      <c r="Q6" s="107">
        <f aca="true" t="shared" si="3" ref="Q6:Q30">(N6*0.32)+(J6*0.13)+(H6*0.63)+(F6*0.45)+(P6*0.35)+(L6*0.22)</f>
        <v>368.1</v>
      </c>
      <c r="R6" s="107">
        <f aca="true" t="shared" si="4" ref="R6:R30">Q6/AE6*100</f>
        <v>47.80519480519481</v>
      </c>
      <c r="S6" s="128">
        <f>Q6/AF7*10</f>
        <v>8.978048780487805</v>
      </c>
      <c r="T6" s="118" t="s">
        <v>1</v>
      </c>
      <c r="U6" s="115">
        <f t="shared" si="1"/>
        <v>1129</v>
      </c>
      <c r="V6" s="115">
        <v>1109</v>
      </c>
      <c r="W6" s="115"/>
      <c r="X6" s="115">
        <v>20</v>
      </c>
      <c r="Y6" s="115">
        <v>1710</v>
      </c>
      <c r="Z6" s="115"/>
      <c r="AA6" s="115"/>
      <c r="AB6" s="115"/>
      <c r="AC6" s="115"/>
      <c r="AD6" s="115"/>
      <c r="AE6" s="115">
        <v>770</v>
      </c>
      <c r="AF6" s="129">
        <v>242</v>
      </c>
      <c r="AG6" s="118">
        <v>172</v>
      </c>
      <c r="AH6" s="119">
        <v>683.2</v>
      </c>
      <c r="AI6" s="115" t="e">
        <f>#REF!/#REF!*10</f>
        <v>#REF!</v>
      </c>
      <c r="AJ6" s="115">
        <v>20.75</v>
      </c>
      <c r="AK6" s="119">
        <v>79</v>
      </c>
      <c r="AL6" s="30"/>
      <c r="AM6" s="130" t="s">
        <v>40</v>
      </c>
      <c r="AN6" s="72"/>
      <c r="AO6" s="72"/>
      <c r="AP6" s="3"/>
      <c r="AQ6" s="122"/>
      <c r="AR6" s="123"/>
      <c r="AS6" s="124"/>
      <c r="AT6" s="124"/>
      <c r="AU6" s="124"/>
      <c r="AV6" s="124"/>
      <c r="AW6" s="124"/>
      <c r="AX6" s="124"/>
      <c r="AY6" s="124"/>
      <c r="AZ6" s="124"/>
      <c r="BA6" s="124"/>
    </row>
    <row r="7" spans="1:53" s="104" customFormat="1" ht="17.25" customHeight="1">
      <c r="A7" s="131" t="s">
        <v>2</v>
      </c>
      <c r="B7" s="89">
        <v>930</v>
      </c>
      <c r="C7" s="90">
        <f t="shared" si="2"/>
        <v>61.10381077529566</v>
      </c>
      <c r="D7" s="132"/>
      <c r="E7" s="90">
        <f t="shared" si="0"/>
        <v>0</v>
      </c>
      <c r="F7" s="89"/>
      <c r="G7" s="91">
        <f aca="true" t="shared" si="5" ref="G7:G30">F7/Y7*100</f>
        <v>0</v>
      </c>
      <c r="H7" s="92"/>
      <c r="I7" s="91"/>
      <c r="J7" s="89">
        <v>2150</v>
      </c>
      <c r="K7" s="91">
        <f aca="true" t="shared" si="6" ref="K7:K30">J7/AA7*100</f>
        <v>43</v>
      </c>
      <c r="L7" s="91"/>
      <c r="M7" s="91" t="e">
        <f aca="true" t="shared" si="7" ref="M7:M30">L7/AD7*100</f>
        <v>#DIV/0!</v>
      </c>
      <c r="N7" s="92">
        <v>2400</v>
      </c>
      <c r="O7" s="90">
        <f>N7/AB7*100</f>
        <v>120</v>
      </c>
      <c r="P7" s="91"/>
      <c r="Q7" s="90">
        <f t="shared" si="3"/>
        <v>1047.5</v>
      </c>
      <c r="R7" s="90">
        <f t="shared" si="4"/>
        <v>73.50877192982456</v>
      </c>
      <c r="S7" s="93">
        <f aca="true" t="shared" si="8" ref="S7:S30">Q7/AF7*10</f>
        <v>25.548780487804876</v>
      </c>
      <c r="T7" s="97" t="s">
        <v>2</v>
      </c>
      <c r="U7" s="95">
        <f t="shared" si="1"/>
        <v>1522</v>
      </c>
      <c r="V7" s="95">
        <v>1522</v>
      </c>
      <c r="W7" s="95"/>
      <c r="X7" s="95"/>
      <c r="Y7" s="95">
        <v>300</v>
      </c>
      <c r="Z7" s="95"/>
      <c r="AA7" s="95">
        <v>5000</v>
      </c>
      <c r="AB7" s="91">
        <v>2000</v>
      </c>
      <c r="AC7" s="91"/>
      <c r="AD7" s="91"/>
      <c r="AE7" s="91">
        <v>1425</v>
      </c>
      <c r="AF7" s="96">
        <v>410</v>
      </c>
      <c r="AG7" s="97">
        <v>1526</v>
      </c>
      <c r="AH7" s="88">
        <v>0</v>
      </c>
      <c r="AI7" s="95">
        <f aca="true" t="shared" si="9" ref="AI7:AI12">AE7/AF7*10</f>
        <v>34.75609756097561</v>
      </c>
      <c r="AJ7" s="95">
        <v>20.02</v>
      </c>
      <c r="AK7" s="88">
        <v>1438</v>
      </c>
      <c r="AL7" s="133">
        <v>575</v>
      </c>
      <c r="AM7" s="97">
        <v>0.45</v>
      </c>
      <c r="AN7" s="88" t="s">
        <v>42</v>
      </c>
      <c r="AO7" s="99"/>
      <c r="AP7" s="100"/>
      <c r="AQ7" s="101"/>
      <c r="AR7" s="103"/>
      <c r="AS7" s="102"/>
      <c r="AT7" s="102"/>
      <c r="AU7" s="102"/>
      <c r="AV7" s="102"/>
      <c r="AW7" s="102"/>
      <c r="AX7" s="102"/>
      <c r="AY7" s="102"/>
      <c r="AZ7" s="102"/>
      <c r="BA7" s="102"/>
    </row>
    <row r="8" spans="1:53" s="13" customFormat="1" ht="15" customHeight="1">
      <c r="A8" s="125" t="s">
        <v>3</v>
      </c>
      <c r="B8" s="106">
        <v>1441</v>
      </c>
      <c r="C8" s="107">
        <f t="shared" si="2"/>
        <v>44.69602977667494</v>
      </c>
      <c r="D8" s="106">
        <v>1351</v>
      </c>
      <c r="E8" s="107">
        <f t="shared" si="0"/>
        <v>41.9044665012407</v>
      </c>
      <c r="F8" s="106">
        <v>510</v>
      </c>
      <c r="G8" s="111">
        <f t="shared" si="5"/>
        <v>32.903225806451616</v>
      </c>
      <c r="H8" s="127"/>
      <c r="I8" s="111"/>
      <c r="J8" s="106">
        <v>6342</v>
      </c>
      <c r="K8" s="111">
        <f t="shared" si="6"/>
        <v>64.19678105071364</v>
      </c>
      <c r="L8" s="111"/>
      <c r="M8" s="111" t="e">
        <f t="shared" si="7"/>
        <v>#DIV/0!</v>
      </c>
      <c r="N8" s="127"/>
      <c r="O8" s="107" t="e">
        <f aca="true" t="shared" si="10" ref="O8:O30">N8/AB8*100</f>
        <v>#DIV/0!</v>
      </c>
      <c r="P8" s="111"/>
      <c r="Q8" s="107">
        <f t="shared" si="3"/>
        <v>1053.96</v>
      </c>
      <c r="R8" s="107">
        <f t="shared" si="4"/>
        <v>53.1765893037336</v>
      </c>
      <c r="S8" s="128">
        <f t="shared" si="8"/>
        <v>12.283916083916084</v>
      </c>
      <c r="T8" s="118" t="s">
        <v>3</v>
      </c>
      <c r="U8" s="115">
        <f t="shared" si="1"/>
        <v>3224</v>
      </c>
      <c r="V8" s="115">
        <v>3224</v>
      </c>
      <c r="W8" s="115"/>
      <c r="X8" s="115"/>
      <c r="Y8" s="115">
        <v>1550</v>
      </c>
      <c r="Z8" s="115"/>
      <c r="AA8" s="115">
        <v>9879</v>
      </c>
      <c r="AB8" s="111"/>
      <c r="AC8" s="111"/>
      <c r="AD8" s="111"/>
      <c r="AE8" s="111">
        <v>1982</v>
      </c>
      <c r="AF8" s="134">
        <v>858</v>
      </c>
      <c r="AG8" s="118">
        <v>694</v>
      </c>
      <c r="AH8" s="119">
        <v>578</v>
      </c>
      <c r="AI8" s="115">
        <f t="shared" si="9"/>
        <v>23.100233100233098</v>
      </c>
      <c r="AJ8" s="115">
        <v>19.88</v>
      </c>
      <c r="AK8" s="119">
        <v>756</v>
      </c>
      <c r="AL8" s="135">
        <v>1282</v>
      </c>
      <c r="AM8" s="118">
        <v>0.63</v>
      </c>
      <c r="AN8" s="119" t="s">
        <v>46</v>
      </c>
      <c r="AO8" s="121"/>
      <c r="AP8" s="3"/>
      <c r="AQ8" s="122"/>
      <c r="AR8" s="123"/>
      <c r="AS8" s="124"/>
      <c r="AT8" s="124"/>
      <c r="AU8" s="124"/>
      <c r="AV8" s="124"/>
      <c r="AW8" s="124"/>
      <c r="AX8" s="124"/>
      <c r="AY8" s="124"/>
      <c r="AZ8" s="124"/>
      <c r="BA8" s="124"/>
    </row>
    <row r="9" spans="1:53" s="104" customFormat="1" ht="15">
      <c r="A9" s="131" t="s">
        <v>4</v>
      </c>
      <c r="B9" s="106">
        <v>9054</v>
      </c>
      <c r="C9" s="90">
        <f t="shared" si="2"/>
        <v>108.5091083413231</v>
      </c>
      <c r="D9" s="89">
        <v>5339</v>
      </c>
      <c r="E9" s="90">
        <f t="shared" si="0"/>
        <v>96.44147398843931</v>
      </c>
      <c r="F9" s="89">
        <v>2260</v>
      </c>
      <c r="G9" s="91">
        <f t="shared" si="5"/>
        <v>51.76362803481448</v>
      </c>
      <c r="H9" s="92"/>
      <c r="I9" s="91"/>
      <c r="J9" s="89">
        <v>52791</v>
      </c>
      <c r="K9" s="91">
        <f t="shared" si="6"/>
        <v>76.66535964797629</v>
      </c>
      <c r="L9" s="91">
        <v>41</v>
      </c>
      <c r="M9" s="91" t="e">
        <f t="shared" si="7"/>
        <v>#DIV/0!</v>
      </c>
      <c r="N9" s="92"/>
      <c r="O9" s="90" t="e">
        <f t="shared" si="10"/>
        <v>#DIV/0!</v>
      </c>
      <c r="P9" s="91"/>
      <c r="Q9" s="90">
        <f t="shared" si="3"/>
        <v>7888.85</v>
      </c>
      <c r="R9" s="90">
        <f t="shared" si="4"/>
        <v>72.2753092075126</v>
      </c>
      <c r="S9" s="93">
        <f t="shared" si="8"/>
        <v>17.0754329004329</v>
      </c>
      <c r="T9" s="97" t="s">
        <v>4</v>
      </c>
      <c r="U9" s="95">
        <f t="shared" si="1"/>
        <v>8344</v>
      </c>
      <c r="V9" s="95">
        <v>5536</v>
      </c>
      <c r="W9" s="95">
        <v>2015</v>
      </c>
      <c r="X9" s="95">
        <v>793</v>
      </c>
      <c r="Y9" s="95">
        <v>4366</v>
      </c>
      <c r="Z9" s="95"/>
      <c r="AA9" s="95">
        <v>68859</v>
      </c>
      <c r="AB9" s="91"/>
      <c r="AC9" s="91"/>
      <c r="AD9" s="91"/>
      <c r="AE9" s="91">
        <v>10915</v>
      </c>
      <c r="AF9" s="136">
        <v>4620</v>
      </c>
      <c r="AG9" s="97">
        <v>5623</v>
      </c>
      <c r="AH9" s="88">
        <v>18</v>
      </c>
      <c r="AI9" s="95">
        <f t="shared" si="9"/>
        <v>23.625541125541126</v>
      </c>
      <c r="AJ9" s="95">
        <v>20.43</v>
      </c>
      <c r="AK9" s="88">
        <v>5435</v>
      </c>
      <c r="AL9" s="133">
        <v>3981</v>
      </c>
      <c r="AM9" s="97">
        <v>0.13</v>
      </c>
      <c r="AN9" s="137" t="s">
        <v>67</v>
      </c>
      <c r="AO9" s="99"/>
      <c r="AP9" s="100"/>
      <c r="AQ9" s="101"/>
      <c r="AR9" s="103"/>
      <c r="AS9" s="102"/>
      <c r="AT9" s="102"/>
      <c r="AU9" s="102"/>
      <c r="AV9" s="102"/>
      <c r="AW9" s="102"/>
      <c r="AX9" s="102"/>
      <c r="AY9" s="102"/>
      <c r="AZ9" s="102"/>
      <c r="BA9" s="102"/>
    </row>
    <row r="10" spans="1:53" s="13" customFormat="1" ht="17.25" customHeight="1">
      <c r="A10" s="125" t="s">
        <v>5</v>
      </c>
      <c r="B10" s="106">
        <v>8741</v>
      </c>
      <c r="C10" s="107">
        <f t="shared" si="2"/>
        <v>71.15007366527476</v>
      </c>
      <c r="D10" s="106">
        <v>8368</v>
      </c>
      <c r="E10" s="107">
        <f t="shared" si="0"/>
        <v>72.37314375167571</v>
      </c>
      <c r="F10" s="106">
        <v>2175</v>
      </c>
      <c r="G10" s="111">
        <f t="shared" si="5"/>
        <v>51.7980471540843</v>
      </c>
      <c r="H10" s="127"/>
      <c r="I10" s="111"/>
      <c r="J10" s="106">
        <v>35466</v>
      </c>
      <c r="K10" s="111">
        <f t="shared" si="6"/>
        <v>59.64782455137153</v>
      </c>
      <c r="L10" s="111"/>
      <c r="M10" s="111">
        <f t="shared" si="7"/>
        <v>0</v>
      </c>
      <c r="N10" s="127">
        <v>5306</v>
      </c>
      <c r="O10" s="107">
        <f t="shared" si="10"/>
        <v>109.9461251554082</v>
      </c>
      <c r="P10" s="111">
        <v>1417</v>
      </c>
      <c r="Q10" s="107">
        <f t="shared" si="3"/>
        <v>7783.2</v>
      </c>
      <c r="R10" s="107">
        <f t="shared" si="4"/>
        <v>65.13683153401958</v>
      </c>
      <c r="S10" s="128">
        <f t="shared" si="8"/>
        <v>18.322033898305083</v>
      </c>
      <c r="T10" s="118" t="s">
        <v>5</v>
      </c>
      <c r="U10" s="115">
        <f t="shared" si="1"/>
        <v>12285.3</v>
      </c>
      <c r="V10" s="115">
        <v>11562.3</v>
      </c>
      <c r="W10" s="115"/>
      <c r="X10" s="115">
        <v>723</v>
      </c>
      <c r="Y10" s="115">
        <v>4199</v>
      </c>
      <c r="Z10" s="115"/>
      <c r="AA10" s="115">
        <v>59459</v>
      </c>
      <c r="AB10" s="111">
        <v>4826</v>
      </c>
      <c r="AC10" s="111">
        <v>1962</v>
      </c>
      <c r="AD10" s="111">
        <v>530</v>
      </c>
      <c r="AE10" s="111">
        <v>11949</v>
      </c>
      <c r="AF10" s="138">
        <v>4248</v>
      </c>
      <c r="AG10" s="118">
        <v>3121</v>
      </c>
      <c r="AH10" s="119">
        <v>681</v>
      </c>
      <c r="AI10" s="115">
        <f t="shared" si="9"/>
        <v>28.12853107344633</v>
      </c>
      <c r="AJ10" s="115">
        <v>19.5</v>
      </c>
      <c r="AK10" s="119">
        <v>3215</v>
      </c>
      <c r="AL10" s="135">
        <v>1075</v>
      </c>
      <c r="AM10" s="118">
        <v>0.32</v>
      </c>
      <c r="AN10" s="119" t="s">
        <v>26</v>
      </c>
      <c r="AO10" s="121"/>
      <c r="AP10" s="3"/>
      <c r="AQ10" s="122"/>
      <c r="AR10" s="123"/>
      <c r="AS10" s="124"/>
      <c r="AT10" s="124"/>
      <c r="AU10" s="124"/>
      <c r="AV10" s="124"/>
      <c r="AW10" s="124"/>
      <c r="AX10" s="124"/>
      <c r="AY10" s="124"/>
      <c r="AZ10" s="124"/>
      <c r="BA10" s="124"/>
    </row>
    <row r="11" spans="1:53" s="13" customFormat="1" ht="16.5" customHeight="1">
      <c r="A11" s="125" t="s">
        <v>6</v>
      </c>
      <c r="B11" s="106">
        <v>1265</v>
      </c>
      <c r="C11" s="107">
        <f t="shared" si="2"/>
        <v>61.61714564052606</v>
      </c>
      <c r="D11" s="106">
        <v>1265</v>
      </c>
      <c r="E11" s="107">
        <f t="shared" si="0"/>
        <v>61.61714564052606</v>
      </c>
      <c r="F11" s="106">
        <v>188</v>
      </c>
      <c r="G11" s="111">
        <f t="shared" si="5"/>
        <v>16.593115622241836</v>
      </c>
      <c r="H11" s="127"/>
      <c r="I11" s="111"/>
      <c r="J11" s="106">
        <v>5802</v>
      </c>
      <c r="K11" s="111">
        <f t="shared" si="6"/>
        <v>61.723404255319146</v>
      </c>
      <c r="L11" s="111"/>
      <c r="M11" s="111" t="e">
        <f t="shared" si="7"/>
        <v>#DIV/0!</v>
      </c>
      <c r="N11" s="127"/>
      <c r="O11" s="107" t="e">
        <f t="shared" si="10"/>
        <v>#DIV/0!</v>
      </c>
      <c r="P11" s="111"/>
      <c r="Q11" s="107">
        <f t="shared" si="3"/>
        <v>838.86</v>
      </c>
      <c r="R11" s="107">
        <f t="shared" si="4"/>
        <v>48.43302540415704</v>
      </c>
      <c r="S11" s="128">
        <f t="shared" si="8"/>
        <v>9.630998851894375</v>
      </c>
      <c r="T11" s="118" t="s">
        <v>6</v>
      </c>
      <c r="U11" s="115">
        <f t="shared" si="1"/>
        <v>2053</v>
      </c>
      <c r="V11" s="115">
        <v>2053</v>
      </c>
      <c r="W11" s="115"/>
      <c r="X11" s="115"/>
      <c r="Y11" s="115">
        <v>1133</v>
      </c>
      <c r="Z11" s="115"/>
      <c r="AA11" s="115">
        <v>9400</v>
      </c>
      <c r="AB11" s="111"/>
      <c r="AC11" s="111"/>
      <c r="AD11" s="111"/>
      <c r="AE11" s="111">
        <v>1732</v>
      </c>
      <c r="AF11" s="138">
        <v>871</v>
      </c>
      <c r="AG11" s="118">
        <v>1633</v>
      </c>
      <c r="AH11" s="119">
        <v>0</v>
      </c>
      <c r="AI11" s="115">
        <f t="shared" si="9"/>
        <v>19.885189437428245</v>
      </c>
      <c r="AJ11" s="115">
        <v>20.13</v>
      </c>
      <c r="AK11" s="119">
        <v>1319</v>
      </c>
      <c r="AL11" s="135">
        <v>5150</v>
      </c>
      <c r="AM11" s="118">
        <v>0.35</v>
      </c>
      <c r="AN11" s="119" t="s">
        <v>47</v>
      </c>
      <c r="AO11" s="121"/>
      <c r="AP11" s="3"/>
      <c r="AQ11" s="122"/>
      <c r="AR11" s="123"/>
      <c r="AS11" s="124"/>
      <c r="AT11" s="124"/>
      <c r="AU11" s="124"/>
      <c r="AV11" s="124"/>
      <c r="AW11" s="124"/>
      <c r="AX11" s="124"/>
      <c r="AY11" s="124"/>
      <c r="AZ11" s="124"/>
      <c r="BA11" s="124"/>
    </row>
    <row r="12" spans="1:53" s="104" customFormat="1" ht="18" customHeight="1">
      <c r="A12" s="131" t="s">
        <v>7</v>
      </c>
      <c r="B12" s="89">
        <v>35186</v>
      </c>
      <c r="C12" s="90">
        <f t="shared" si="2"/>
        <v>98.39210312910713</v>
      </c>
      <c r="D12" s="89">
        <v>34137</v>
      </c>
      <c r="E12" s="90">
        <f>D12/V12*100</f>
        <v>110.34003490852673</v>
      </c>
      <c r="F12" s="89">
        <v>13000</v>
      </c>
      <c r="G12" s="91">
        <f t="shared" si="5"/>
        <v>105.94947025264874</v>
      </c>
      <c r="H12" s="92">
        <v>229</v>
      </c>
      <c r="I12" s="91">
        <f>H12/Z12*100</f>
        <v>76.33333333333333</v>
      </c>
      <c r="J12" s="89">
        <v>297383</v>
      </c>
      <c r="K12" s="91">
        <f t="shared" si="6"/>
        <v>63.8441803797808</v>
      </c>
      <c r="L12" s="91">
        <v>1896</v>
      </c>
      <c r="M12" s="91">
        <f t="shared" si="7"/>
        <v>28.332337118947997</v>
      </c>
      <c r="N12" s="92">
        <v>100</v>
      </c>
      <c r="O12" s="90" t="e">
        <f t="shared" si="10"/>
        <v>#DIV/0!</v>
      </c>
      <c r="P12" s="91">
        <v>400</v>
      </c>
      <c r="Q12" s="90">
        <f t="shared" si="3"/>
        <v>45243.18</v>
      </c>
      <c r="R12" s="90">
        <f t="shared" si="4"/>
        <v>71.17064653138273</v>
      </c>
      <c r="S12" s="93">
        <f t="shared" si="8"/>
        <v>14.663159941662617</v>
      </c>
      <c r="T12" s="97" t="s">
        <v>7</v>
      </c>
      <c r="U12" s="95">
        <f t="shared" si="1"/>
        <v>35761</v>
      </c>
      <c r="V12" s="95">
        <v>30938</v>
      </c>
      <c r="W12" s="95">
        <v>3718</v>
      </c>
      <c r="X12" s="95">
        <v>1105</v>
      </c>
      <c r="Y12" s="95">
        <v>12270</v>
      </c>
      <c r="Z12" s="95">
        <v>300</v>
      </c>
      <c r="AA12" s="95">
        <v>465795</v>
      </c>
      <c r="AB12" s="91"/>
      <c r="AC12" s="91"/>
      <c r="AD12" s="91">
        <v>6692</v>
      </c>
      <c r="AE12" s="91">
        <v>63570</v>
      </c>
      <c r="AF12" s="136">
        <v>30855</v>
      </c>
      <c r="AG12" s="97">
        <v>31458</v>
      </c>
      <c r="AH12" s="88">
        <v>1152</v>
      </c>
      <c r="AI12" s="95">
        <f t="shared" si="9"/>
        <v>20.602819640252793</v>
      </c>
      <c r="AJ12" s="95">
        <v>19.59</v>
      </c>
      <c r="AK12" s="88">
        <v>31719</v>
      </c>
      <c r="AL12" s="133">
        <v>31974</v>
      </c>
      <c r="AM12" s="97">
        <v>0.22</v>
      </c>
      <c r="AN12" s="88" t="s">
        <v>37</v>
      </c>
      <c r="AO12" s="99"/>
      <c r="AP12" s="100"/>
      <c r="AQ12" s="101"/>
      <c r="AR12" s="103"/>
      <c r="AS12" s="102"/>
      <c r="AT12" s="102"/>
      <c r="AU12" s="102"/>
      <c r="AV12" s="102"/>
      <c r="AW12" s="102"/>
      <c r="AX12" s="102"/>
      <c r="AY12" s="102"/>
      <c r="AZ12" s="102"/>
      <c r="BA12" s="102"/>
    </row>
    <row r="13" spans="1:53" s="13" customFormat="1" ht="18" customHeight="1">
      <c r="A13" s="125" t="s">
        <v>8</v>
      </c>
      <c r="B13" s="106">
        <v>800</v>
      </c>
      <c r="C13" s="107">
        <f t="shared" si="2"/>
        <v>83.85744234800838</v>
      </c>
      <c r="D13" s="106"/>
      <c r="E13" s="107"/>
      <c r="F13" s="106">
        <v>1049</v>
      </c>
      <c r="G13" s="111">
        <f t="shared" si="5"/>
        <v>77.70370370370371</v>
      </c>
      <c r="H13" s="127"/>
      <c r="I13" s="111"/>
      <c r="J13" s="106"/>
      <c r="K13" s="111" t="e">
        <f t="shared" si="6"/>
        <v>#DIV/0!</v>
      </c>
      <c r="L13" s="111"/>
      <c r="M13" s="111" t="e">
        <f t="shared" si="7"/>
        <v>#DIV/0!</v>
      </c>
      <c r="N13" s="127">
        <v>70</v>
      </c>
      <c r="O13" s="107">
        <f t="shared" si="10"/>
        <v>14.000000000000002</v>
      </c>
      <c r="P13" s="111"/>
      <c r="Q13" s="107">
        <f t="shared" si="3"/>
        <v>494.45</v>
      </c>
      <c r="R13" s="107">
        <f t="shared" si="4"/>
        <v>78.17391304347827</v>
      </c>
      <c r="S13" s="128">
        <f t="shared" si="8"/>
        <v>15.028875379939208</v>
      </c>
      <c r="T13" s="118" t="s">
        <v>8</v>
      </c>
      <c r="U13" s="115">
        <v>954</v>
      </c>
      <c r="V13" s="115">
        <v>954</v>
      </c>
      <c r="W13" s="115"/>
      <c r="X13" s="115"/>
      <c r="Y13" s="115">
        <v>1350</v>
      </c>
      <c r="Z13" s="115"/>
      <c r="AA13" s="115"/>
      <c r="AB13" s="111">
        <v>500</v>
      </c>
      <c r="AC13" s="111"/>
      <c r="AD13" s="111"/>
      <c r="AE13" s="111">
        <v>632.5</v>
      </c>
      <c r="AF13" s="134">
        <v>329</v>
      </c>
      <c r="AG13" s="139">
        <v>335</v>
      </c>
      <c r="AH13" s="119">
        <v>107</v>
      </c>
      <c r="AI13" s="115" t="e">
        <f>AE13/#REF!*10</f>
        <v>#REF!</v>
      </c>
      <c r="AJ13" s="115">
        <v>20.51</v>
      </c>
      <c r="AK13" s="119">
        <v>208</v>
      </c>
      <c r="AL13" s="30"/>
      <c r="AM13" s="118">
        <v>0.97</v>
      </c>
      <c r="AN13" s="119" t="s">
        <v>48</v>
      </c>
      <c r="AO13" s="121"/>
      <c r="AP13" s="3"/>
      <c r="AQ13" s="122"/>
      <c r="AR13" s="123"/>
      <c r="AS13" s="124"/>
      <c r="AT13" s="124"/>
      <c r="AU13" s="124"/>
      <c r="AV13" s="124"/>
      <c r="AW13" s="124"/>
      <c r="AX13" s="124"/>
      <c r="AY13" s="124"/>
      <c r="AZ13" s="124"/>
      <c r="BA13" s="124"/>
    </row>
    <row r="14" spans="1:53" s="13" customFormat="1" ht="15.75" customHeight="1">
      <c r="A14" s="125" t="s">
        <v>50</v>
      </c>
      <c r="B14" s="106">
        <v>22564</v>
      </c>
      <c r="C14" s="107">
        <f>B14/U14*100</f>
        <v>94.84657419083649</v>
      </c>
      <c r="D14" s="106">
        <v>18303</v>
      </c>
      <c r="E14" s="107">
        <f aca="true" t="shared" si="11" ref="E14:E30">D14/V14*100</f>
        <v>93.54014412020238</v>
      </c>
      <c r="F14" s="127">
        <v>3938</v>
      </c>
      <c r="G14" s="111">
        <f t="shared" si="5"/>
        <v>74.28787021316732</v>
      </c>
      <c r="H14" s="127"/>
      <c r="I14" s="111"/>
      <c r="J14" s="106">
        <v>147237</v>
      </c>
      <c r="K14" s="111">
        <f t="shared" si="6"/>
        <v>40.268076424480775</v>
      </c>
      <c r="L14" s="111">
        <v>3812</v>
      </c>
      <c r="M14" s="111">
        <f>L14/AD14*100</f>
        <v>72.63719512195121</v>
      </c>
      <c r="N14" s="127">
        <v>4513</v>
      </c>
      <c r="O14" s="111">
        <f>N14/AB14*100</f>
        <v>209.90697674418604</v>
      </c>
      <c r="P14" s="111"/>
      <c r="Q14" s="107">
        <f>(N14*0.32)+(J14*0.13)+(H14*0.63)+(F14*0.45)+(P14*0.35)+(L14*0.22)</f>
        <v>23195.71</v>
      </c>
      <c r="R14" s="107">
        <f t="shared" si="4"/>
        <v>43.462076072700015</v>
      </c>
      <c r="S14" s="128">
        <f t="shared" si="8"/>
        <v>9.641578684844959</v>
      </c>
      <c r="T14" s="118" t="s">
        <v>41</v>
      </c>
      <c r="U14" s="115">
        <v>23790</v>
      </c>
      <c r="V14" s="140">
        <v>19567</v>
      </c>
      <c r="W14" s="140">
        <v>1048</v>
      </c>
      <c r="X14" s="140">
        <v>6565</v>
      </c>
      <c r="Y14" s="140">
        <v>5301</v>
      </c>
      <c r="Z14" s="140"/>
      <c r="AA14" s="140">
        <v>365642</v>
      </c>
      <c r="AB14" s="141">
        <v>2150</v>
      </c>
      <c r="AC14" s="141">
        <v>0</v>
      </c>
      <c r="AD14" s="141">
        <v>5248</v>
      </c>
      <c r="AE14" s="141">
        <v>53370</v>
      </c>
      <c r="AF14" s="142">
        <v>24058</v>
      </c>
      <c r="AG14" s="118">
        <v>20575</v>
      </c>
      <c r="AH14" s="119">
        <v>0</v>
      </c>
      <c r="AI14" s="115">
        <f>AE14/AF14*10</f>
        <v>22.18388893507357</v>
      </c>
      <c r="AJ14" s="115">
        <v>16.41</v>
      </c>
      <c r="AK14" s="119">
        <v>20037</v>
      </c>
      <c r="AL14" s="135">
        <v>20377</v>
      </c>
      <c r="AM14" s="119">
        <v>0.45</v>
      </c>
      <c r="AN14" s="119" t="s">
        <v>42</v>
      </c>
      <c r="AO14" s="121"/>
      <c r="AP14" s="3"/>
      <c r="AQ14" s="122"/>
      <c r="AR14" s="123"/>
      <c r="AS14" s="124"/>
      <c r="AT14" s="124"/>
      <c r="AU14" s="124"/>
      <c r="AV14" s="124"/>
      <c r="AW14" s="124"/>
      <c r="AX14" s="124"/>
      <c r="AY14" s="124"/>
      <c r="AZ14" s="124"/>
      <c r="BA14" s="124"/>
    </row>
    <row r="15" spans="1:53" s="13" customFormat="1" ht="18" customHeight="1">
      <c r="A15" s="125" t="s">
        <v>9</v>
      </c>
      <c r="B15" s="106">
        <v>1973</v>
      </c>
      <c r="C15" s="107">
        <f t="shared" si="2"/>
        <v>84.96985357450474</v>
      </c>
      <c r="D15" s="106">
        <v>1885</v>
      </c>
      <c r="E15" s="107">
        <f>D15/V15*100</f>
        <v>90.4510556621881</v>
      </c>
      <c r="F15" s="106">
        <v>835</v>
      </c>
      <c r="G15" s="111">
        <f t="shared" si="5"/>
        <v>78.77358490566037</v>
      </c>
      <c r="H15" s="106"/>
      <c r="I15" s="111"/>
      <c r="J15" s="106">
        <v>5053</v>
      </c>
      <c r="K15" s="111">
        <f t="shared" si="6"/>
        <v>46.67898383371825</v>
      </c>
      <c r="L15" s="111"/>
      <c r="M15" s="111">
        <f t="shared" si="7"/>
        <v>0</v>
      </c>
      <c r="N15" s="127">
        <v>3159</v>
      </c>
      <c r="O15" s="111">
        <f t="shared" si="10"/>
        <v>210.6</v>
      </c>
      <c r="P15" s="111">
        <v>183</v>
      </c>
      <c r="Q15" s="107">
        <f t="shared" si="3"/>
        <v>2107.57</v>
      </c>
      <c r="R15" s="107">
        <f t="shared" si="4"/>
        <v>72.25128556736374</v>
      </c>
      <c r="S15" s="128">
        <f t="shared" si="8"/>
        <v>17.26101556101556</v>
      </c>
      <c r="T15" s="118" t="s">
        <v>9</v>
      </c>
      <c r="U15" s="115">
        <f>SUM(V15:X15)</f>
        <v>2322</v>
      </c>
      <c r="V15" s="115">
        <v>2084</v>
      </c>
      <c r="W15" s="115"/>
      <c r="X15" s="115">
        <v>238</v>
      </c>
      <c r="Y15" s="115">
        <v>1060</v>
      </c>
      <c r="Z15" s="115"/>
      <c r="AA15" s="115">
        <v>10825</v>
      </c>
      <c r="AB15" s="111">
        <v>1500</v>
      </c>
      <c r="AC15" s="111">
        <v>1500</v>
      </c>
      <c r="AD15" s="111">
        <v>130</v>
      </c>
      <c r="AE15" s="111">
        <v>2917</v>
      </c>
      <c r="AF15" s="138">
        <v>1221</v>
      </c>
      <c r="AG15" s="118">
        <v>1053</v>
      </c>
      <c r="AH15" s="119">
        <v>376</v>
      </c>
      <c r="AI15" s="115">
        <f>AE15/AF15*10</f>
        <v>23.890253890253888</v>
      </c>
      <c r="AJ15" s="115">
        <v>19.31</v>
      </c>
      <c r="AK15" s="119">
        <v>995</v>
      </c>
      <c r="AL15" s="135">
        <v>1387</v>
      </c>
      <c r="AM15" s="121"/>
      <c r="AN15" s="121"/>
      <c r="AO15" s="121"/>
      <c r="AP15" s="3"/>
      <c r="AQ15" s="122"/>
      <c r="AR15" s="123"/>
      <c r="AS15" s="124"/>
      <c r="AT15" s="124"/>
      <c r="AU15" s="124"/>
      <c r="AV15" s="124"/>
      <c r="AW15" s="124"/>
      <c r="AX15" s="124"/>
      <c r="AY15" s="124"/>
      <c r="AZ15" s="124"/>
      <c r="BA15" s="124"/>
    </row>
    <row r="16" spans="1:53" s="13" customFormat="1" ht="18" customHeight="1">
      <c r="A16" s="125" t="s">
        <v>10</v>
      </c>
      <c r="B16" s="106">
        <v>5984</v>
      </c>
      <c r="C16" s="107">
        <f>B16/U16*100</f>
        <v>87.60064412238326</v>
      </c>
      <c r="D16" s="106">
        <v>5984</v>
      </c>
      <c r="E16" s="107">
        <f t="shared" si="11"/>
        <v>87.60064412238326</v>
      </c>
      <c r="F16" s="106">
        <v>741</v>
      </c>
      <c r="G16" s="111">
        <f t="shared" si="5"/>
        <v>56.47865853658537</v>
      </c>
      <c r="H16" s="127"/>
      <c r="I16" s="111"/>
      <c r="J16" s="106">
        <v>28871</v>
      </c>
      <c r="K16" s="111">
        <f t="shared" si="6"/>
        <v>44.36027841371787</v>
      </c>
      <c r="L16" s="111"/>
      <c r="M16" s="111">
        <f t="shared" si="7"/>
        <v>0</v>
      </c>
      <c r="N16" s="127">
        <v>0</v>
      </c>
      <c r="O16" s="111" t="e">
        <f t="shared" si="10"/>
        <v>#DIV/0!</v>
      </c>
      <c r="P16" s="111"/>
      <c r="Q16" s="107">
        <f t="shared" si="3"/>
        <v>4086.68</v>
      </c>
      <c r="R16" s="107">
        <f t="shared" si="4"/>
        <v>44.7757203900515</v>
      </c>
      <c r="S16" s="128">
        <f t="shared" si="8"/>
        <v>10.723379690369981</v>
      </c>
      <c r="T16" s="118" t="s">
        <v>10</v>
      </c>
      <c r="U16" s="115">
        <f>SUM(V16:X16)</f>
        <v>6831</v>
      </c>
      <c r="V16" s="115">
        <v>6831</v>
      </c>
      <c r="W16" s="115"/>
      <c r="X16" s="115"/>
      <c r="Y16" s="115">
        <v>1312</v>
      </c>
      <c r="Z16" s="115"/>
      <c r="AA16" s="115">
        <v>65083</v>
      </c>
      <c r="AB16" s="111"/>
      <c r="AC16" s="111"/>
      <c r="AD16" s="111">
        <v>838</v>
      </c>
      <c r="AE16" s="111">
        <v>9127</v>
      </c>
      <c r="AF16" s="134">
        <v>3811</v>
      </c>
      <c r="AG16" s="118">
        <v>3786</v>
      </c>
      <c r="AH16" s="119">
        <v>0</v>
      </c>
      <c r="AI16" s="115" t="e">
        <f>AE16/#REF!*10</f>
        <v>#REF!</v>
      </c>
      <c r="AJ16" s="115">
        <v>19.24</v>
      </c>
      <c r="AK16" s="119">
        <v>3612</v>
      </c>
      <c r="AL16" s="30"/>
      <c r="AM16" s="121"/>
      <c r="AN16" s="121"/>
      <c r="AO16" s="121"/>
      <c r="AP16" s="3"/>
      <c r="AQ16" s="122"/>
      <c r="AR16" s="123"/>
      <c r="AS16" s="124"/>
      <c r="AT16" s="124"/>
      <c r="AU16" s="124"/>
      <c r="AV16" s="124"/>
      <c r="AW16" s="124"/>
      <c r="AX16" s="124"/>
      <c r="AY16" s="124"/>
      <c r="AZ16" s="124"/>
      <c r="BA16" s="124"/>
    </row>
    <row r="17" spans="1:53" s="104" customFormat="1" ht="17.25" customHeight="1">
      <c r="A17" s="131" t="s">
        <v>11</v>
      </c>
      <c r="B17" s="106">
        <v>6010</v>
      </c>
      <c r="C17" s="90">
        <f t="shared" si="2"/>
        <v>93.7305053025577</v>
      </c>
      <c r="D17" s="89">
        <v>5937</v>
      </c>
      <c r="E17" s="90">
        <f t="shared" si="11"/>
        <v>94.44797963728921</v>
      </c>
      <c r="F17" s="89">
        <v>2865</v>
      </c>
      <c r="G17" s="91">
        <f t="shared" si="5"/>
        <v>82.02118522759805</v>
      </c>
      <c r="H17" s="143"/>
      <c r="I17" s="91"/>
      <c r="J17" s="89">
        <v>20992</v>
      </c>
      <c r="K17" s="91">
        <f t="shared" si="6"/>
        <v>68.51174934725849</v>
      </c>
      <c r="L17" s="91"/>
      <c r="M17" s="91">
        <f t="shared" si="7"/>
        <v>0</v>
      </c>
      <c r="N17" s="92"/>
      <c r="O17" s="91">
        <f t="shared" si="10"/>
        <v>0</v>
      </c>
      <c r="P17" s="91"/>
      <c r="Q17" s="90">
        <f t="shared" si="3"/>
        <v>4018.21</v>
      </c>
      <c r="R17" s="90">
        <f t="shared" si="4"/>
        <v>71.34605823863637</v>
      </c>
      <c r="S17" s="93">
        <f t="shared" si="8"/>
        <v>14.767401690554943</v>
      </c>
      <c r="T17" s="97" t="s">
        <v>11</v>
      </c>
      <c r="U17" s="95">
        <f>SUM(V17:X17)</f>
        <v>6412</v>
      </c>
      <c r="V17" s="144">
        <v>6286</v>
      </c>
      <c r="W17" s="144">
        <v>75</v>
      </c>
      <c r="X17" s="144">
        <v>51</v>
      </c>
      <c r="Y17" s="144">
        <v>3493</v>
      </c>
      <c r="Z17" s="144"/>
      <c r="AA17" s="144">
        <v>30640</v>
      </c>
      <c r="AB17" s="144">
        <v>350</v>
      </c>
      <c r="AC17" s="144"/>
      <c r="AD17" s="144">
        <v>120</v>
      </c>
      <c r="AE17" s="145">
        <v>5632</v>
      </c>
      <c r="AF17" s="144">
        <v>2721</v>
      </c>
      <c r="AG17" s="97">
        <v>3588</v>
      </c>
      <c r="AH17" s="88">
        <v>0</v>
      </c>
      <c r="AI17" s="95" t="e">
        <f>AE17/#REF!*10</f>
        <v>#REF!</v>
      </c>
      <c r="AJ17" s="95">
        <v>17.52</v>
      </c>
      <c r="AK17" s="88">
        <v>3187</v>
      </c>
      <c r="AL17" s="98"/>
      <c r="AM17" s="146"/>
      <c r="AN17" s="99"/>
      <c r="AO17" s="99"/>
      <c r="AP17" s="100"/>
      <c r="AQ17" s="101"/>
      <c r="AR17" s="103"/>
      <c r="AS17" s="102"/>
      <c r="AT17" s="102"/>
      <c r="AU17" s="102"/>
      <c r="AV17" s="102"/>
      <c r="AW17" s="102"/>
      <c r="AX17" s="102"/>
      <c r="AY17" s="102"/>
      <c r="AZ17" s="102"/>
      <c r="BA17" s="102"/>
    </row>
    <row r="18" spans="1:53" s="13" customFormat="1" ht="18" customHeight="1">
      <c r="A18" s="125" t="s">
        <v>12</v>
      </c>
      <c r="B18" s="106">
        <v>1990</v>
      </c>
      <c r="C18" s="107">
        <f t="shared" si="2"/>
        <v>62.756228319142224</v>
      </c>
      <c r="D18" s="106">
        <v>1990</v>
      </c>
      <c r="E18" s="107">
        <f t="shared" si="11"/>
        <v>62.756228319142224</v>
      </c>
      <c r="F18" s="106">
        <v>780</v>
      </c>
      <c r="G18" s="111">
        <f t="shared" si="5"/>
        <v>74.28571428571429</v>
      </c>
      <c r="H18" s="127"/>
      <c r="I18" s="111"/>
      <c r="J18" s="106">
        <v>13850</v>
      </c>
      <c r="K18" s="111">
        <f t="shared" si="6"/>
        <v>52.36294896030246</v>
      </c>
      <c r="L18" s="111"/>
      <c r="M18" s="111" t="e">
        <f t="shared" si="7"/>
        <v>#DIV/0!</v>
      </c>
      <c r="N18" s="127"/>
      <c r="O18" s="111" t="e">
        <f t="shared" si="10"/>
        <v>#DIV/0!</v>
      </c>
      <c r="P18" s="111"/>
      <c r="Q18" s="107">
        <f t="shared" si="3"/>
        <v>2151.5</v>
      </c>
      <c r="R18" s="107">
        <f t="shared" si="4"/>
        <v>61.80695202528009</v>
      </c>
      <c r="S18" s="128">
        <f t="shared" si="8"/>
        <v>11.377578001057643</v>
      </c>
      <c r="T18" s="118" t="s">
        <v>12</v>
      </c>
      <c r="U18" s="115">
        <v>3171</v>
      </c>
      <c r="V18" s="115">
        <v>3171</v>
      </c>
      <c r="W18" s="115"/>
      <c r="X18" s="115">
        <v>0</v>
      </c>
      <c r="Y18" s="115">
        <v>1050</v>
      </c>
      <c r="Z18" s="115"/>
      <c r="AA18" s="115">
        <v>26450</v>
      </c>
      <c r="AB18" s="111"/>
      <c r="AC18" s="111"/>
      <c r="AD18" s="111"/>
      <c r="AE18" s="111">
        <v>3481</v>
      </c>
      <c r="AF18" s="138">
        <v>1891</v>
      </c>
      <c r="AG18" s="118">
        <v>1917</v>
      </c>
      <c r="AH18" s="119">
        <v>0</v>
      </c>
      <c r="AI18" s="115">
        <f>AE18/AF18*10</f>
        <v>18.40824960338445</v>
      </c>
      <c r="AJ18" s="115">
        <v>20.28</v>
      </c>
      <c r="AK18" s="119">
        <v>1701</v>
      </c>
      <c r="AL18" s="135">
        <v>1756</v>
      </c>
      <c r="AM18" s="121"/>
      <c r="AN18" s="121"/>
      <c r="AO18" s="121"/>
      <c r="AP18" s="3"/>
      <c r="AQ18" s="122"/>
      <c r="AR18" s="123"/>
      <c r="AS18" s="124"/>
      <c r="AT18" s="124"/>
      <c r="AU18" s="124"/>
      <c r="AV18" s="124"/>
      <c r="AW18" s="124"/>
      <c r="AX18" s="124"/>
      <c r="AY18" s="124"/>
      <c r="AZ18" s="124"/>
      <c r="BA18" s="124"/>
    </row>
    <row r="19" spans="1:53" s="13" customFormat="1" ht="18.75" customHeight="1">
      <c r="A19" s="125" t="s">
        <v>13</v>
      </c>
      <c r="B19" s="106">
        <v>5683</v>
      </c>
      <c r="C19" s="107">
        <f t="shared" si="2"/>
        <v>88.8663017982799</v>
      </c>
      <c r="D19" s="106">
        <v>5626</v>
      </c>
      <c r="E19" s="107">
        <f t="shared" si="11"/>
        <v>89.72886762360447</v>
      </c>
      <c r="F19" s="106">
        <v>2717</v>
      </c>
      <c r="G19" s="111">
        <f t="shared" si="5"/>
        <v>80.67102137767222</v>
      </c>
      <c r="H19" s="127"/>
      <c r="I19" s="111"/>
      <c r="J19" s="106">
        <v>11500</v>
      </c>
      <c r="K19" s="111">
        <f t="shared" si="6"/>
        <v>62.16216216216216</v>
      </c>
      <c r="L19" s="111"/>
      <c r="M19" s="111">
        <f t="shared" si="7"/>
        <v>0</v>
      </c>
      <c r="N19" s="127">
        <v>2111</v>
      </c>
      <c r="O19" s="111">
        <f t="shared" si="10"/>
        <v>81.1923076923077</v>
      </c>
      <c r="P19" s="111">
        <v>58</v>
      </c>
      <c r="Q19" s="107">
        <f t="shared" si="3"/>
        <v>3413.4700000000003</v>
      </c>
      <c r="R19" s="107">
        <f t="shared" si="4"/>
        <v>70.22155934992801</v>
      </c>
      <c r="S19" s="128">
        <f t="shared" si="8"/>
        <v>16.177582938388625</v>
      </c>
      <c r="T19" s="118" t="s">
        <v>13</v>
      </c>
      <c r="U19" s="115">
        <f aca="true" t="shared" si="12" ref="U19:U30">SUM(V19:X19)</f>
        <v>6395</v>
      </c>
      <c r="V19" s="115">
        <v>6270</v>
      </c>
      <c r="W19" s="115"/>
      <c r="X19" s="115">
        <v>125</v>
      </c>
      <c r="Y19" s="115">
        <v>3368</v>
      </c>
      <c r="Z19" s="115"/>
      <c r="AA19" s="115">
        <v>18500</v>
      </c>
      <c r="AB19" s="111">
        <v>2600</v>
      </c>
      <c r="AC19" s="111"/>
      <c r="AD19" s="111">
        <v>500</v>
      </c>
      <c r="AE19" s="111">
        <v>4861</v>
      </c>
      <c r="AF19" s="138">
        <v>2110</v>
      </c>
      <c r="AG19" s="118">
        <v>1501</v>
      </c>
      <c r="AH19" s="119">
        <v>202</v>
      </c>
      <c r="AI19" s="115">
        <f>AE19/AF19*10</f>
        <v>23.037914691943126</v>
      </c>
      <c r="AJ19" s="115">
        <v>21.88</v>
      </c>
      <c r="AK19" s="119">
        <v>1610</v>
      </c>
      <c r="AL19" s="135">
        <v>1900</v>
      </c>
      <c r="AM19" s="121"/>
      <c r="AN19" s="121"/>
      <c r="AO19" s="121"/>
      <c r="AP19" s="3"/>
      <c r="AQ19" s="122"/>
      <c r="AR19" s="123"/>
      <c r="AS19" s="124"/>
      <c r="AT19" s="124"/>
      <c r="AU19" s="124"/>
      <c r="AV19" s="124"/>
      <c r="AW19" s="124"/>
      <c r="AX19" s="124"/>
      <c r="AY19" s="124"/>
      <c r="AZ19" s="124"/>
      <c r="BA19" s="124"/>
    </row>
    <row r="20" spans="1:53" s="13" customFormat="1" ht="17.25" customHeight="1">
      <c r="A20" s="125" t="s">
        <v>14</v>
      </c>
      <c r="B20" s="106">
        <v>1218</v>
      </c>
      <c r="C20" s="107">
        <f t="shared" si="2"/>
        <v>51.610169491525426</v>
      </c>
      <c r="D20" s="106">
        <v>1218</v>
      </c>
      <c r="E20" s="107">
        <f t="shared" si="11"/>
        <v>53.187772925764186</v>
      </c>
      <c r="F20" s="106">
        <v>518</v>
      </c>
      <c r="G20" s="111">
        <f t="shared" si="5"/>
        <v>70.18970189701898</v>
      </c>
      <c r="H20" s="127"/>
      <c r="I20" s="111"/>
      <c r="J20" s="106">
        <v>7550</v>
      </c>
      <c r="K20" s="111">
        <f t="shared" si="6"/>
        <v>57.7261258506002</v>
      </c>
      <c r="L20" s="111"/>
      <c r="M20" s="111">
        <f t="shared" si="7"/>
        <v>0</v>
      </c>
      <c r="N20" s="127"/>
      <c r="O20" s="111" t="e">
        <f t="shared" si="10"/>
        <v>#DIV/0!</v>
      </c>
      <c r="P20" s="111"/>
      <c r="Q20" s="107">
        <f t="shared" si="3"/>
        <v>1214.6</v>
      </c>
      <c r="R20" s="107">
        <f t="shared" si="4"/>
        <v>45.678826626551334</v>
      </c>
      <c r="S20" s="128">
        <f t="shared" si="8"/>
        <v>10.580139372822298</v>
      </c>
      <c r="T20" s="118" t="s">
        <v>14</v>
      </c>
      <c r="U20" s="115">
        <f t="shared" si="12"/>
        <v>2360</v>
      </c>
      <c r="V20" s="115">
        <v>2290</v>
      </c>
      <c r="W20" s="115"/>
      <c r="X20" s="115">
        <v>70</v>
      </c>
      <c r="Y20" s="115">
        <v>738</v>
      </c>
      <c r="Z20" s="115"/>
      <c r="AA20" s="115">
        <v>13079</v>
      </c>
      <c r="AB20" s="111"/>
      <c r="AC20" s="111">
        <v>250</v>
      </c>
      <c r="AD20" s="111">
        <v>135</v>
      </c>
      <c r="AE20" s="111">
        <v>2659</v>
      </c>
      <c r="AF20" s="134">
        <v>1148</v>
      </c>
      <c r="AG20" s="118">
        <v>895</v>
      </c>
      <c r="AH20" s="147">
        <v>0</v>
      </c>
      <c r="AI20" s="115" t="e">
        <f>AE20/#REF!*10</f>
        <v>#REF!</v>
      </c>
      <c r="AJ20" s="115">
        <v>19.75</v>
      </c>
      <c r="AK20" s="119">
        <v>872</v>
      </c>
      <c r="AL20" s="30"/>
      <c r="AM20" s="121"/>
      <c r="AN20" s="121"/>
      <c r="AO20" s="121"/>
      <c r="AP20" s="3"/>
      <c r="AQ20" s="122"/>
      <c r="AR20" s="123"/>
      <c r="AS20" s="124"/>
      <c r="AT20" s="124"/>
      <c r="AU20" s="124"/>
      <c r="AV20" s="124"/>
      <c r="AW20" s="124"/>
      <c r="AX20" s="124"/>
      <c r="AY20" s="124"/>
      <c r="AZ20" s="124"/>
      <c r="BA20" s="124"/>
    </row>
    <row r="21" spans="1:53" s="13" customFormat="1" ht="15">
      <c r="A21" s="125" t="s">
        <v>35</v>
      </c>
      <c r="B21" s="106">
        <v>4801</v>
      </c>
      <c r="C21" s="107">
        <f t="shared" si="2"/>
        <v>66.24810266317097</v>
      </c>
      <c r="D21" s="106">
        <v>4801</v>
      </c>
      <c r="E21" s="107">
        <f t="shared" si="11"/>
        <v>66.43143766431437</v>
      </c>
      <c r="F21" s="106">
        <v>1414</v>
      </c>
      <c r="G21" s="111">
        <f>F21/Y21*100</f>
        <v>96.84931506849314</v>
      </c>
      <c r="H21" s="127"/>
      <c r="I21" s="111"/>
      <c r="J21" s="106">
        <v>22220</v>
      </c>
      <c r="K21" s="111">
        <f t="shared" si="6"/>
        <v>68.45348120764018</v>
      </c>
      <c r="L21" s="111"/>
      <c r="M21" s="111" t="e">
        <f t="shared" si="7"/>
        <v>#DIV/0!</v>
      </c>
      <c r="N21" s="127">
        <v>296</v>
      </c>
      <c r="O21" s="111">
        <f t="shared" si="10"/>
        <v>32.88888888888889</v>
      </c>
      <c r="P21" s="111"/>
      <c r="Q21" s="107">
        <f t="shared" si="3"/>
        <v>3619.62</v>
      </c>
      <c r="R21" s="107">
        <f t="shared" si="4"/>
        <v>69.7153312788906</v>
      </c>
      <c r="S21" s="128">
        <f t="shared" si="8"/>
        <v>16.246050269299822</v>
      </c>
      <c r="T21" s="118" t="s">
        <v>58</v>
      </c>
      <c r="U21" s="115">
        <f t="shared" si="12"/>
        <v>7247</v>
      </c>
      <c r="V21" s="115">
        <v>7227</v>
      </c>
      <c r="W21" s="115"/>
      <c r="X21" s="115">
        <v>20</v>
      </c>
      <c r="Y21" s="115">
        <v>1460</v>
      </c>
      <c r="Z21" s="115"/>
      <c r="AA21" s="115">
        <v>32460</v>
      </c>
      <c r="AB21" s="111">
        <v>900</v>
      </c>
      <c r="AC21" s="111"/>
      <c r="AD21" s="111"/>
      <c r="AE21" s="111">
        <v>5192</v>
      </c>
      <c r="AF21" s="138">
        <v>2228</v>
      </c>
      <c r="AG21" s="118">
        <v>2647</v>
      </c>
      <c r="AH21" s="119">
        <v>262</v>
      </c>
      <c r="AI21" s="115">
        <f>AE21/AF21*10</f>
        <v>23.303411131059242</v>
      </c>
      <c r="AJ21" s="115">
        <v>21.43</v>
      </c>
      <c r="AK21" s="119">
        <v>2653</v>
      </c>
      <c r="AL21" s="135">
        <v>847</v>
      </c>
      <c r="AM21" s="121"/>
      <c r="AN21" s="121"/>
      <c r="AO21" s="121"/>
      <c r="AP21" s="3"/>
      <c r="AQ21" s="122"/>
      <c r="AR21" s="123"/>
      <c r="AS21" s="124"/>
      <c r="AT21" s="124"/>
      <c r="AU21" s="124"/>
      <c r="AV21" s="124"/>
      <c r="AW21" s="124"/>
      <c r="AX21" s="124"/>
      <c r="AY21" s="124"/>
      <c r="AZ21" s="124"/>
      <c r="BA21" s="124"/>
    </row>
    <row r="22" spans="1:256" s="13" customFormat="1" ht="18" customHeight="1">
      <c r="A22" s="125" t="s">
        <v>53</v>
      </c>
      <c r="B22" s="106">
        <v>1395</v>
      </c>
      <c r="C22" s="107">
        <f t="shared" si="2"/>
        <v>97.51835022719328</v>
      </c>
      <c r="D22" s="106">
        <v>1395</v>
      </c>
      <c r="E22" s="107" t="e">
        <f>D22/V22*100</f>
        <v>#DIV/0!</v>
      </c>
      <c r="F22" s="106">
        <v>975</v>
      </c>
      <c r="G22" s="111">
        <f t="shared" si="5"/>
        <v>98.48484848484848</v>
      </c>
      <c r="H22" s="127"/>
      <c r="I22" s="111"/>
      <c r="J22" s="106"/>
      <c r="K22" s="111" t="e">
        <f t="shared" si="6"/>
        <v>#DIV/0!</v>
      </c>
      <c r="L22" s="111"/>
      <c r="M22" s="111" t="e">
        <f t="shared" si="7"/>
        <v>#DIV/0!</v>
      </c>
      <c r="N22" s="127"/>
      <c r="O22" s="111" t="e">
        <f t="shared" si="10"/>
        <v>#DIV/0!</v>
      </c>
      <c r="P22" s="111"/>
      <c r="Q22" s="107">
        <f t="shared" si="3"/>
        <v>438.75</v>
      </c>
      <c r="R22" s="107">
        <f t="shared" si="4"/>
        <v>85.35992217898833</v>
      </c>
      <c r="S22" s="128">
        <f t="shared" si="8"/>
        <v>10.496411483253588</v>
      </c>
      <c r="T22" s="118" t="s">
        <v>53</v>
      </c>
      <c r="U22" s="115">
        <f t="shared" si="12"/>
        <v>1430.5</v>
      </c>
      <c r="V22" s="115"/>
      <c r="W22" s="115">
        <v>1390.5</v>
      </c>
      <c r="X22" s="115">
        <v>40</v>
      </c>
      <c r="Y22" s="115">
        <v>990</v>
      </c>
      <c r="Z22" s="115"/>
      <c r="AA22" s="115"/>
      <c r="AB22" s="111"/>
      <c r="AC22" s="111">
        <v>200</v>
      </c>
      <c r="AD22" s="111"/>
      <c r="AE22" s="111">
        <v>514</v>
      </c>
      <c r="AF22" s="134">
        <v>418</v>
      </c>
      <c r="AG22" s="118">
        <v>284</v>
      </c>
      <c r="AH22" s="119">
        <v>130</v>
      </c>
      <c r="AI22" s="115" t="e">
        <f>AE22/#REF!*10</f>
        <v>#REF!</v>
      </c>
      <c r="AJ22" s="115">
        <v>22.83</v>
      </c>
      <c r="AK22" s="119">
        <v>127</v>
      </c>
      <c r="AL22" s="30"/>
      <c r="AM22" s="121"/>
      <c r="AN22" s="121"/>
      <c r="AO22" s="121"/>
      <c r="AP22" s="3"/>
      <c r="AQ22" s="122"/>
      <c r="AR22" s="123"/>
      <c r="AS22" s="124"/>
      <c r="AT22" s="124"/>
      <c r="AU22" s="124"/>
      <c r="AV22" s="124"/>
      <c r="AW22" s="124"/>
      <c r="AX22" s="124"/>
      <c r="AY22" s="124"/>
      <c r="AZ22" s="124"/>
      <c r="BA22" s="124"/>
      <c r="IV22" s="13">
        <f>SUM(AJ22:IU22)</f>
        <v>149.82999999999998</v>
      </c>
    </row>
    <row r="23" spans="1:53" s="13" customFormat="1" ht="18" customHeight="1">
      <c r="A23" s="125" t="s">
        <v>15</v>
      </c>
      <c r="B23" s="106">
        <v>9351</v>
      </c>
      <c r="C23" s="107">
        <f t="shared" si="2"/>
        <v>96.247272427848</v>
      </c>
      <c r="D23" s="106">
        <v>8782</v>
      </c>
      <c r="E23" s="107">
        <f t="shared" si="11"/>
        <v>97.40893562269845</v>
      </c>
      <c r="F23" s="106">
        <v>3271</v>
      </c>
      <c r="G23" s="111">
        <f>F23/Y23*100</f>
        <v>92.92613636363637</v>
      </c>
      <c r="H23" s="127"/>
      <c r="I23" s="111"/>
      <c r="J23" s="106">
        <v>64999</v>
      </c>
      <c r="K23" s="111">
        <f t="shared" si="6"/>
        <v>97.42932517912283</v>
      </c>
      <c r="L23" s="111"/>
      <c r="M23" s="111" t="e">
        <f t="shared" si="7"/>
        <v>#DIV/0!</v>
      </c>
      <c r="N23" s="127"/>
      <c r="O23" s="111">
        <f t="shared" si="10"/>
        <v>0</v>
      </c>
      <c r="P23" s="111"/>
      <c r="Q23" s="107">
        <f t="shared" si="3"/>
        <v>9921.820000000002</v>
      </c>
      <c r="R23" s="107">
        <f t="shared" si="4"/>
        <v>95.90358045240403</v>
      </c>
      <c r="S23" s="128">
        <f t="shared" si="8"/>
        <v>19.991577674793476</v>
      </c>
      <c r="T23" s="118" t="s">
        <v>15</v>
      </c>
      <c r="U23" s="115">
        <f t="shared" si="12"/>
        <v>9715.599999999999</v>
      </c>
      <c r="V23" s="115">
        <v>9015.599999999999</v>
      </c>
      <c r="W23" s="115">
        <v>330</v>
      </c>
      <c r="X23" s="115">
        <v>370</v>
      </c>
      <c r="Y23" s="115">
        <v>3520</v>
      </c>
      <c r="Z23" s="115"/>
      <c r="AA23" s="115">
        <v>66714</v>
      </c>
      <c r="AB23" s="111">
        <v>277.5</v>
      </c>
      <c r="AC23" s="111"/>
      <c r="AD23" s="111"/>
      <c r="AE23" s="111">
        <v>10345.62</v>
      </c>
      <c r="AF23" s="134">
        <v>4963</v>
      </c>
      <c r="AG23" s="118">
        <v>4640</v>
      </c>
      <c r="AH23" s="119">
        <v>0</v>
      </c>
      <c r="AI23" s="115" t="e">
        <f>AE23/#REF!*10</f>
        <v>#REF!</v>
      </c>
      <c r="AJ23" s="115">
        <v>19.79</v>
      </c>
      <c r="AK23" s="119">
        <v>4290</v>
      </c>
      <c r="AL23" s="30"/>
      <c r="AM23" s="121"/>
      <c r="AN23" s="121"/>
      <c r="AO23" s="121"/>
      <c r="AP23" s="3"/>
      <c r="AQ23" s="122"/>
      <c r="AR23" s="123"/>
      <c r="AS23" s="124"/>
      <c r="AT23" s="124"/>
      <c r="AU23" s="124"/>
      <c r="AV23" s="124"/>
      <c r="AW23" s="124"/>
      <c r="AX23" s="124"/>
      <c r="AY23" s="124"/>
      <c r="AZ23" s="124"/>
      <c r="BA23" s="124"/>
    </row>
    <row r="24" spans="1:53" s="104" customFormat="1" ht="18" customHeight="1">
      <c r="A24" s="131" t="s">
        <v>56</v>
      </c>
      <c r="B24" s="106">
        <v>10642</v>
      </c>
      <c r="C24" s="107">
        <f t="shared" si="2"/>
        <v>97.93131372621195</v>
      </c>
      <c r="D24" s="89">
        <v>10222</v>
      </c>
      <c r="E24" s="107">
        <f>D24/V24*100</f>
        <v>101.70334699725396</v>
      </c>
      <c r="F24" s="89">
        <v>3169</v>
      </c>
      <c r="G24" s="91">
        <f t="shared" si="5"/>
        <v>75.8133971291866</v>
      </c>
      <c r="H24" s="92"/>
      <c r="I24" s="111"/>
      <c r="J24" s="89">
        <v>58601</v>
      </c>
      <c r="K24" s="91">
        <f t="shared" si="6"/>
        <v>46.0616397978353</v>
      </c>
      <c r="L24" s="91"/>
      <c r="M24" s="91">
        <f t="shared" si="7"/>
        <v>0</v>
      </c>
      <c r="N24" s="92">
        <v>6324</v>
      </c>
      <c r="O24" s="91">
        <f t="shared" si="10"/>
        <v>77.59509202453988</v>
      </c>
      <c r="P24" s="91">
        <v>775</v>
      </c>
      <c r="Q24" s="107">
        <f t="shared" si="3"/>
        <v>11339.109999999999</v>
      </c>
      <c r="R24" s="90">
        <f t="shared" si="4"/>
        <v>54.363361779652884</v>
      </c>
      <c r="S24" s="93">
        <f t="shared" si="8"/>
        <v>13.978192800788953</v>
      </c>
      <c r="T24" s="97" t="s">
        <v>63</v>
      </c>
      <c r="U24" s="95">
        <f t="shared" si="12"/>
        <v>10866.8</v>
      </c>
      <c r="V24" s="148">
        <v>10050.8</v>
      </c>
      <c r="W24" s="148"/>
      <c r="X24" s="148">
        <v>816</v>
      </c>
      <c r="Y24" s="148">
        <v>4180</v>
      </c>
      <c r="Z24" s="148"/>
      <c r="AA24" s="148">
        <v>127223</v>
      </c>
      <c r="AB24" s="149">
        <v>8150</v>
      </c>
      <c r="AC24" s="149"/>
      <c r="AD24" s="149">
        <v>400</v>
      </c>
      <c r="AE24" s="149">
        <v>20858</v>
      </c>
      <c r="AF24" s="150">
        <v>8112</v>
      </c>
      <c r="AG24" s="151">
        <v>7096</v>
      </c>
      <c r="AH24" s="152">
        <v>0</v>
      </c>
      <c r="AI24" s="95">
        <f>AE24/AF24*10</f>
        <v>25.712524654832343</v>
      </c>
      <c r="AJ24" s="95">
        <v>22.38</v>
      </c>
      <c r="AK24" s="88">
        <v>6916</v>
      </c>
      <c r="AL24" s="133">
        <v>7211</v>
      </c>
      <c r="AM24" s="153"/>
      <c r="AN24" s="153"/>
      <c r="AO24" s="99"/>
      <c r="AP24" s="100"/>
      <c r="AQ24" s="101"/>
      <c r="AR24" s="103"/>
      <c r="AS24" s="102"/>
      <c r="AT24" s="102"/>
      <c r="AU24" s="102"/>
      <c r="AV24" s="102"/>
      <c r="AW24" s="102"/>
      <c r="AX24" s="102"/>
      <c r="AY24" s="102"/>
      <c r="AZ24" s="102"/>
      <c r="BA24" s="102"/>
    </row>
    <row r="25" spans="1:53" s="104" customFormat="1" ht="18.75" customHeight="1">
      <c r="A25" s="131" t="s">
        <v>44</v>
      </c>
      <c r="B25" s="106">
        <v>2257</v>
      </c>
      <c r="C25" s="90">
        <f t="shared" si="2"/>
        <v>90.28</v>
      </c>
      <c r="D25" s="89">
        <v>2257</v>
      </c>
      <c r="E25" s="90">
        <f t="shared" si="11"/>
        <v>90.28</v>
      </c>
      <c r="F25" s="89">
        <v>1205</v>
      </c>
      <c r="G25" s="91">
        <f t="shared" si="5"/>
        <v>120.5</v>
      </c>
      <c r="H25" s="92"/>
      <c r="I25" s="91"/>
      <c r="J25" s="89">
        <v>12390</v>
      </c>
      <c r="K25" s="91">
        <f t="shared" si="6"/>
        <v>56.31818181818182</v>
      </c>
      <c r="L25" s="91"/>
      <c r="M25" s="91">
        <f t="shared" si="7"/>
        <v>0</v>
      </c>
      <c r="N25" s="92"/>
      <c r="O25" s="91" t="e">
        <f t="shared" si="10"/>
        <v>#DIV/0!</v>
      </c>
      <c r="P25" s="91"/>
      <c r="Q25" s="90">
        <f t="shared" si="3"/>
        <v>2152.95</v>
      </c>
      <c r="R25" s="90">
        <f t="shared" si="4"/>
        <v>72.98135593220339</v>
      </c>
      <c r="S25" s="93">
        <f t="shared" si="8"/>
        <v>12.838103756708408</v>
      </c>
      <c r="T25" s="97" t="s">
        <v>44</v>
      </c>
      <c r="U25" s="95">
        <f t="shared" si="12"/>
        <v>2500</v>
      </c>
      <c r="V25" s="95">
        <v>2500</v>
      </c>
      <c r="W25" s="95">
        <v>0</v>
      </c>
      <c r="X25" s="95">
        <v>0</v>
      </c>
      <c r="Y25" s="95">
        <v>1000</v>
      </c>
      <c r="Z25" s="95"/>
      <c r="AA25" s="95">
        <v>22000</v>
      </c>
      <c r="AB25" s="91"/>
      <c r="AC25" s="91"/>
      <c r="AD25" s="91">
        <v>200</v>
      </c>
      <c r="AE25" s="91">
        <v>2950</v>
      </c>
      <c r="AF25" s="136">
        <v>1677</v>
      </c>
      <c r="AG25" s="97">
        <v>3270</v>
      </c>
      <c r="AH25" s="88">
        <v>3</v>
      </c>
      <c r="AI25" s="95">
        <f>AE25/AF25*10</f>
        <v>17.59093619558736</v>
      </c>
      <c r="AJ25" s="95">
        <v>20.53</v>
      </c>
      <c r="AK25" s="88">
        <v>2220</v>
      </c>
      <c r="AL25" s="133">
        <v>1672</v>
      </c>
      <c r="AM25" s="99"/>
      <c r="AN25" s="99"/>
      <c r="AO25" s="99"/>
      <c r="AP25" s="100"/>
      <c r="AQ25" s="101"/>
      <c r="AR25" s="103"/>
      <c r="AS25" s="102"/>
      <c r="AT25" s="102"/>
      <c r="AU25" s="102"/>
      <c r="AV25" s="102"/>
      <c r="AW25" s="102"/>
      <c r="AX25" s="102"/>
      <c r="AY25" s="102"/>
      <c r="AZ25" s="102"/>
      <c r="BA25" s="102"/>
    </row>
    <row r="26" spans="1:53" s="13" customFormat="1" ht="15.75" customHeight="1">
      <c r="A26" s="125" t="s">
        <v>16</v>
      </c>
      <c r="B26" s="106">
        <v>4261</v>
      </c>
      <c r="C26" s="107">
        <f t="shared" si="2"/>
        <v>108.01013941698352</v>
      </c>
      <c r="D26" s="106">
        <v>4261</v>
      </c>
      <c r="E26" s="107">
        <f t="shared" si="11"/>
        <v>114.94469921769625</v>
      </c>
      <c r="F26" s="106">
        <v>1809</v>
      </c>
      <c r="G26" s="111">
        <f t="shared" si="5"/>
        <v>81.67042889390518</v>
      </c>
      <c r="H26" s="127"/>
      <c r="I26" s="111"/>
      <c r="J26" s="106">
        <v>32272</v>
      </c>
      <c r="K26" s="111">
        <f t="shared" si="6"/>
        <v>60.03646240279793</v>
      </c>
      <c r="L26" s="111">
        <v>300</v>
      </c>
      <c r="M26" s="111" t="e">
        <f t="shared" si="7"/>
        <v>#DIV/0!</v>
      </c>
      <c r="N26" s="127">
        <v>2110</v>
      </c>
      <c r="O26" s="111" t="e">
        <f t="shared" si="10"/>
        <v>#DIV/0!</v>
      </c>
      <c r="P26" s="111"/>
      <c r="Q26" s="107">
        <f t="shared" si="3"/>
        <v>5750.610000000001</v>
      </c>
      <c r="R26" s="107">
        <f t="shared" si="4"/>
        <v>70.32664791488321</v>
      </c>
      <c r="S26" s="128">
        <f t="shared" si="8"/>
        <v>14.536425682507586</v>
      </c>
      <c r="T26" s="118" t="s">
        <v>16</v>
      </c>
      <c r="U26" s="115">
        <f t="shared" si="12"/>
        <v>3945</v>
      </c>
      <c r="V26" s="115">
        <v>3707</v>
      </c>
      <c r="W26" s="115"/>
      <c r="X26" s="115">
        <v>238</v>
      </c>
      <c r="Y26" s="115">
        <v>2215</v>
      </c>
      <c r="Z26" s="115"/>
      <c r="AA26" s="115">
        <v>53754</v>
      </c>
      <c r="AB26" s="111"/>
      <c r="AC26" s="111"/>
      <c r="AD26" s="111"/>
      <c r="AE26" s="111">
        <v>8177</v>
      </c>
      <c r="AF26" s="134">
        <v>3956</v>
      </c>
      <c r="AG26" s="118">
        <v>4270</v>
      </c>
      <c r="AH26" s="119">
        <v>0</v>
      </c>
      <c r="AI26" s="115" t="e">
        <f>AE26/#REF!*10</f>
        <v>#REF!</v>
      </c>
      <c r="AJ26" s="115">
        <v>19.66</v>
      </c>
      <c r="AK26" s="119">
        <v>4263</v>
      </c>
      <c r="AL26" s="30"/>
      <c r="AM26" s="121"/>
      <c r="AN26" s="121"/>
      <c r="AO26" s="121"/>
      <c r="AP26" s="3"/>
      <c r="AQ26" s="122"/>
      <c r="AR26" s="123"/>
      <c r="AS26" s="124"/>
      <c r="AT26" s="124"/>
      <c r="AU26" s="124"/>
      <c r="AV26" s="124"/>
      <c r="AW26" s="124"/>
      <c r="AX26" s="124"/>
      <c r="AY26" s="124"/>
      <c r="AZ26" s="124"/>
      <c r="BA26" s="124"/>
    </row>
    <row r="27" spans="1:53" s="13" customFormat="1" ht="18" customHeight="1">
      <c r="A27" s="125" t="s">
        <v>17</v>
      </c>
      <c r="B27" s="106">
        <v>3022</v>
      </c>
      <c r="C27" s="107">
        <f t="shared" si="2"/>
        <v>75.85341365461848</v>
      </c>
      <c r="D27" s="106">
        <v>2962</v>
      </c>
      <c r="E27" s="107">
        <f t="shared" si="11"/>
        <v>75.4841997961264</v>
      </c>
      <c r="F27" s="106">
        <v>1656</v>
      </c>
      <c r="G27" s="111">
        <f t="shared" si="5"/>
        <v>88.88888888888889</v>
      </c>
      <c r="H27" s="127"/>
      <c r="I27" s="111"/>
      <c r="J27" s="106">
        <v>9468</v>
      </c>
      <c r="K27" s="111">
        <f t="shared" si="6"/>
        <v>54.02567760342368</v>
      </c>
      <c r="L27" s="111"/>
      <c r="M27" s="111"/>
      <c r="N27" s="127">
        <v>2500</v>
      </c>
      <c r="O27" s="111">
        <f t="shared" si="10"/>
        <v>100</v>
      </c>
      <c r="P27" s="111"/>
      <c r="Q27" s="107">
        <f t="shared" si="3"/>
        <v>2776.04</v>
      </c>
      <c r="R27" s="107">
        <f t="shared" si="4"/>
        <v>70.8896833503575</v>
      </c>
      <c r="S27" s="128">
        <f t="shared" si="8"/>
        <v>20.072595806218366</v>
      </c>
      <c r="T27" s="118" t="s">
        <v>17</v>
      </c>
      <c r="U27" s="115">
        <f t="shared" si="12"/>
        <v>3984</v>
      </c>
      <c r="V27" s="115">
        <v>3924</v>
      </c>
      <c r="W27" s="115"/>
      <c r="X27" s="115">
        <v>60</v>
      </c>
      <c r="Y27" s="115">
        <v>1863</v>
      </c>
      <c r="Z27" s="115"/>
      <c r="AA27" s="115">
        <v>17525</v>
      </c>
      <c r="AB27" s="111">
        <v>2500</v>
      </c>
      <c r="AC27" s="111"/>
      <c r="AD27" s="111"/>
      <c r="AE27" s="111">
        <v>3916</v>
      </c>
      <c r="AF27" s="134">
        <v>1383</v>
      </c>
      <c r="AG27" s="118">
        <v>1484</v>
      </c>
      <c r="AH27" s="119">
        <v>11</v>
      </c>
      <c r="AI27" s="115" t="e">
        <f>AE27/#REF!*10</f>
        <v>#REF!</v>
      </c>
      <c r="AJ27" s="115">
        <v>22.64</v>
      </c>
      <c r="AK27" s="119">
        <v>1187</v>
      </c>
      <c r="AL27" s="30"/>
      <c r="AM27" s="121"/>
      <c r="AN27" s="121"/>
      <c r="AO27" s="121"/>
      <c r="AP27" s="3"/>
      <c r="AQ27" s="122"/>
      <c r="AR27" s="123"/>
      <c r="AS27" s="124"/>
      <c r="AT27" s="124"/>
      <c r="AU27" s="124"/>
      <c r="AV27" s="124"/>
      <c r="AW27" s="124"/>
      <c r="AX27" s="124"/>
      <c r="AY27" s="124"/>
      <c r="AZ27" s="124"/>
      <c r="BA27" s="124"/>
    </row>
    <row r="28" spans="1:52" s="13" customFormat="1" ht="15.75" customHeight="1">
      <c r="A28" s="125" t="s">
        <v>18</v>
      </c>
      <c r="B28" s="106">
        <v>4337</v>
      </c>
      <c r="C28" s="107">
        <f t="shared" si="2"/>
        <v>61.51773049645391</v>
      </c>
      <c r="D28" s="106">
        <v>3407</v>
      </c>
      <c r="E28" s="107">
        <f t="shared" si="11"/>
        <v>69.30431244914564</v>
      </c>
      <c r="F28" s="106">
        <v>1060</v>
      </c>
      <c r="G28" s="111">
        <f t="shared" si="5"/>
        <v>46.654929577464785</v>
      </c>
      <c r="H28" s="127"/>
      <c r="I28" s="111"/>
      <c r="J28" s="106">
        <v>9813</v>
      </c>
      <c r="K28" s="111">
        <f t="shared" si="6"/>
        <v>21.750116364119954</v>
      </c>
      <c r="L28" s="111"/>
      <c r="M28" s="111">
        <f t="shared" si="7"/>
        <v>0</v>
      </c>
      <c r="N28" s="127">
        <v>6235</v>
      </c>
      <c r="O28" s="111">
        <f t="shared" si="10"/>
        <v>384.1651263093038</v>
      </c>
      <c r="P28" s="111">
        <v>2412</v>
      </c>
      <c r="Q28" s="107">
        <f t="shared" si="3"/>
        <v>4592.09</v>
      </c>
      <c r="R28" s="107">
        <f t="shared" si="4"/>
        <v>52.45363278836083</v>
      </c>
      <c r="S28" s="128">
        <f t="shared" si="8"/>
        <v>11.17025054731209</v>
      </c>
      <c r="T28" s="118" t="s">
        <v>18</v>
      </c>
      <c r="U28" s="115">
        <f t="shared" si="12"/>
        <v>7050</v>
      </c>
      <c r="V28" s="115">
        <v>4916</v>
      </c>
      <c r="W28" s="115"/>
      <c r="X28" s="115">
        <v>2134</v>
      </c>
      <c r="Y28" s="115">
        <v>2272</v>
      </c>
      <c r="Z28" s="115"/>
      <c r="AA28" s="115">
        <v>45117</v>
      </c>
      <c r="AB28" s="111">
        <v>1623</v>
      </c>
      <c r="AC28" s="111">
        <v>3800</v>
      </c>
      <c r="AD28" s="111">
        <v>80</v>
      </c>
      <c r="AE28" s="111">
        <v>8754.57</v>
      </c>
      <c r="AF28" s="138">
        <v>4111</v>
      </c>
      <c r="AG28" s="118">
        <v>2120</v>
      </c>
      <c r="AH28" s="119">
        <v>0</v>
      </c>
      <c r="AI28" s="115">
        <f>AE28/AF28*10</f>
        <v>21.29547555339333</v>
      </c>
      <c r="AJ28" s="115">
        <v>24.26</v>
      </c>
      <c r="AK28" s="119">
        <v>2749</v>
      </c>
      <c r="AL28" s="135">
        <v>2687</v>
      </c>
      <c r="AM28" s="121"/>
      <c r="AN28" s="121"/>
      <c r="AO28" s="121"/>
      <c r="AP28" s="3"/>
      <c r="AQ28" s="122"/>
      <c r="AR28" s="124"/>
      <c r="AS28" s="124"/>
      <c r="AT28" s="124"/>
      <c r="AU28" s="124"/>
      <c r="AV28" s="124"/>
      <c r="AW28" s="124"/>
      <c r="AX28" s="124"/>
      <c r="AY28" s="124"/>
      <c r="AZ28" s="124"/>
    </row>
    <row r="29" spans="1:52" s="104" customFormat="1" ht="18" customHeight="1">
      <c r="A29" s="88" t="s">
        <v>19</v>
      </c>
      <c r="B29" s="89">
        <v>12316</v>
      </c>
      <c r="C29" s="90">
        <f t="shared" si="2"/>
        <v>57.91676463672702</v>
      </c>
      <c r="D29" s="89">
        <v>11847</v>
      </c>
      <c r="E29" s="90">
        <f t="shared" si="11"/>
        <v>59.76994097169669</v>
      </c>
      <c r="F29" s="89">
        <v>3853</v>
      </c>
      <c r="G29" s="91">
        <f t="shared" si="5"/>
        <v>89.39675174013921</v>
      </c>
      <c r="H29" s="92"/>
      <c r="I29" s="91"/>
      <c r="J29" s="89">
        <v>86041</v>
      </c>
      <c r="K29" s="91">
        <f t="shared" si="6"/>
        <v>63.60921154770266</v>
      </c>
      <c r="L29" s="91"/>
      <c r="M29" s="91" t="e">
        <f t="shared" si="7"/>
        <v>#DIV/0!</v>
      </c>
      <c r="N29" s="92">
        <v>4653</v>
      </c>
      <c r="O29" s="91">
        <f t="shared" si="10"/>
        <v>159.07692307692307</v>
      </c>
      <c r="P29" s="91">
        <v>555</v>
      </c>
      <c r="Q29" s="90">
        <f t="shared" si="3"/>
        <v>14602.390000000001</v>
      </c>
      <c r="R29" s="90">
        <f t="shared" si="4"/>
        <v>74.79583055882806</v>
      </c>
      <c r="S29" s="93">
        <f t="shared" si="8"/>
        <v>16.214068398845217</v>
      </c>
      <c r="T29" s="97" t="s">
        <v>19</v>
      </c>
      <c r="U29" s="95">
        <f t="shared" si="12"/>
        <v>21265</v>
      </c>
      <c r="V29" s="95">
        <v>19821</v>
      </c>
      <c r="W29" s="95"/>
      <c r="X29" s="95">
        <v>1444</v>
      </c>
      <c r="Y29" s="95">
        <v>4310</v>
      </c>
      <c r="Z29" s="95"/>
      <c r="AA29" s="95">
        <v>135265</v>
      </c>
      <c r="AB29" s="91">
        <v>2925</v>
      </c>
      <c r="AC29" s="91"/>
      <c r="AD29" s="91"/>
      <c r="AE29" s="91">
        <v>19523</v>
      </c>
      <c r="AF29" s="136">
        <v>9006</v>
      </c>
      <c r="AG29" s="97">
        <v>9719</v>
      </c>
      <c r="AH29" s="88">
        <v>571</v>
      </c>
      <c r="AI29" s="95" t="e">
        <f>AE29/#REF!*10</f>
        <v>#REF!</v>
      </c>
      <c r="AJ29" s="95">
        <v>18.89</v>
      </c>
      <c r="AK29" s="88">
        <v>9295</v>
      </c>
      <c r="AL29" s="98"/>
      <c r="AM29" s="99"/>
      <c r="AN29" s="99"/>
      <c r="AO29" s="99"/>
      <c r="AP29" s="100"/>
      <c r="AQ29" s="101"/>
      <c r="AR29" s="102"/>
      <c r="AS29" s="102"/>
      <c r="AT29" s="102"/>
      <c r="AU29" s="102"/>
      <c r="AV29" s="102"/>
      <c r="AW29" s="102"/>
      <c r="AX29" s="102"/>
      <c r="AY29" s="102"/>
      <c r="AZ29" s="102"/>
    </row>
    <row r="30" spans="1:52" s="104" customFormat="1" ht="19.5" customHeight="1">
      <c r="A30" s="88" t="s">
        <v>20</v>
      </c>
      <c r="B30" s="89">
        <v>14184</v>
      </c>
      <c r="C30" s="90">
        <f t="shared" si="2"/>
        <v>91.49787124242033</v>
      </c>
      <c r="D30" s="89">
        <v>13631</v>
      </c>
      <c r="E30" s="90">
        <f t="shared" si="11"/>
        <v>102.65853291158307</v>
      </c>
      <c r="F30" s="89">
        <v>2970</v>
      </c>
      <c r="G30" s="91">
        <f t="shared" si="5"/>
        <v>81.19190814652816</v>
      </c>
      <c r="H30" s="92"/>
      <c r="I30" s="91"/>
      <c r="J30" s="89">
        <v>77397</v>
      </c>
      <c r="K30" s="91">
        <f t="shared" si="6"/>
        <v>48.846323761438946</v>
      </c>
      <c r="L30" s="91">
        <v>545</v>
      </c>
      <c r="M30" s="91">
        <f t="shared" si="7"/>
        <v>32.05882352941177</v>
      </c>
      <c r="N30" s="92">
        <v>6137</v>
      </c>
      <c r="O30" s="91" t="e">
        <f t="shared" si="10"/>
        <v>#DIV/0!</v>
      </c>
      <c r="P30" s="91"/>
      <c r="Q30" s="90">
        <f t="shared" si="3"/>
        <v>13481.85</v>
      </c>
      <c r="R30" s="90">
        <f t="shared" si="4"/>
        <v>59.66449962604167</v>
      </c>
      <c r="S30" s="93">
        <f t="shared" si="8"/>
        <v>15.328993746446846</v>
      </c>
      <c r="T30" s="94" t="s">
        <v>20</v>
      </c>
      <c r="U30" s="95">
        <f t="shared" si="12"/>
        <v>15502</v>
      </c>
      <c r="V30" s="95">
        <v>13278</v>
      </c>
      <c r="W30" s="95">
        <v>1342</v>
      </c>
      <c r="X30" s="95">
        <v>882</v>
      </c>
      <c r="Y30" s="95">
        <v>3658</v>
      </c>
      <c r="Z30" s="95"/>
      <c r="AA30" s="91">
        <v>158450</v>
      </c>
      <c r="AB30" s="91"/>
      <c r="AC30" s="91"/>
      <c r="AD30" s="91">
        <v>1700</v>
      </c>
      <c r="AE30" s="91">
        <v>22596.1</v>
      </c>
      <c r="AF30" s="96">
        <v>8795</v>
      </c>
      <c r="AG30" s="97">
        <v>8745</v>
      </c>
      <c r="AH30" s="88">
        <v>155</v>
      </c>
      <c r="AI30" s="95" t="e">
        <f>AE30/#REF!*10</f>
        <v>#REF!</v>
      </c>
      <c r="AJ30" s="95">
        <v>21.4</v>
      </c>
      <c r="AK30" s="88">
        <v>7984</v>
      </c>
      <c r="AL30" s="98"/>
      <c r="AM30" s="99"/>
      <c r="AN30" s="99"/>
      <c r="AO30" s="99"/>
      <c r="AP30" s="100"/>
      <c r="AQ30" s="101"/>
      <c r="AR30" s="102"/>
      <c r="AS30" s="102"/>
      <c r="AT30" s="102"/>
      <c r="AU30" s="103"/>
      <c r="AV30" s="102"/>
      <c r="AW30" s="102"/>
      <c r="AX30" s="102"/>
      <c r="AY30" s="102"/>
      <c r="AZ30" s="102"/>
    </row>
    <row r="31" spans="1:52" s="171" customFormat="1" ht="18.75" customHeight="1" thickBot="1">
      <c r="A31" s="154" t="s">
        <v>21</v>
      </c>
      <c r="B31" s="155">
        <f>SUM(B5:B30)</f>
        <v>172494</v>
      </c>
      <c r="C31" s="156">
        <f>B31/U31*100</f>
        <v>85.23475208424749</v>
      </c>
      <c r="D31" s="157">
        <f>SUM(D5:D30)</f>
        <v>158057</v>
      </c>
      <c r="E31" s="107">
        <f>D31/V31*100</f>
        <v>87.7350159059509</v>
      </c>
      <c r="F31" s="157">
        <f>SUM(F5:F30)</f>
        <v>54126</v>
      </c>
      <c r="G31" s="156">
        <f>F31/Y31*100</f>
        <v>77.88922306485732</v>
      </c>
      <c r="H31" s="157">
        <f>SUM(H5:H30)</f>
        <v>229</v>
      </c>
      <c r="I31" s="156">
        <f>H31/Z31*100</f>
        <v>76.33333333333333</v>
      </c>
      <c r="J31" s="157">
        <f>SUM(J5:J30)</f>
        <v>1012688</v>
      </c>
      <c r="K31" s="156">
        <f>J31/AA31*100</f>
        <v>55.88033399476009</v>
      </c>
      <c r="L31" s="157">
        <f>SUM(L5:L30)</f>
        <v>6594</v>
      </c>
      <c r="M31" s="156">
        <f>L31/AD31*100</f>
        <v>39.78760634767393</v>
      </c>
      <c r="N31" s="157">
        <f>SUM(N5:N30)</f>
        <v>48014</v>
      </c>
      <c r="O31" s="156">
        <f>N31/AB31*100</f>
        <v>153.39200996757341</v>
      </c>
      <c r="P31" s="157">
        <f>SUM(P5:P30)</f>
        <v>5800</v>
      </c>
      <c r="Q31" s="157">
        <f>SUM(Q5:Q30)</f>
        <v>174995.57000000004</v>
      </c>
      <c r="R31" s="107">
        <f>Q31/AE31*100</f>
        <v>62.676421131600236</v>
      </c>
      <c r="S31" s="158">
        <f>Q31/AF31*10</f>
        <v>14.056546500232944</v>
      </c>
      <c r="T31" s="159" t="s">
        <v>71</v>
      </c>
      <c r="U31" s="160">
        <f aca="true" t="shared" si="13" ref="U31:AF31">SUM(U5:U30)</f>
        <v>202375.19999999998</v>
      </c>
      <c r="V31" s="161">
        <f t="shared" si="13"/>
        <v>180152.69999999998</v>
      </c>
      <c r="W31" s="162">
        <f t="shared" si="13"/>
        <v>9918.5</v>
      </c>
      <c r="X31" s="162">
        <f t="shared" si="13"/>
        <v>15694</v>
      </c>
      <c r="Y31" s="162">
        <f t="shared" si="13"/>
        <v>69491</v>
      </c>
      <c r="Z31" s="162">
        <f t="shared" si="13"/>
        <v>300</v>
      </c>
      <c r="AA31" s="162">
        <f t="shared" si="13"/>
        <v>1812244</v>
      </c>
      <c r="AB31" s="162">
        <f t="shared" si="13"/>
        <v>31301.5</v>
      </c>
      <c r="AC31" s="162">
        <f t="shared" si="13"/>
        <v>7712</v>
      </c>
      <c r="AD31" s="162">
        <f t="shared" si="13"/>
        <v>16573</v>
      </c>
      <c r="AE31" s="162">
        <f t="shared" si="13"/>
        <v>279204.79</v>
      </c>
      <c r="AF31" s="163">
        <f t="shared" si="13"/>
        <v>124494</v>
      </c>
      <c r="AG31" s="164">
        <f aca="true" t="shared" si="14" ref="AG31:AL31">SUM(AG5:AG30)</f>
        <v>123449</v>
      </c>
      <c r="AH31" s="165">
        <f t="shared" si="14"/>
        <v>5489.2</v>
      </c>
      <c r="AI31" s="165" t="e">
        <f t="shared" si="14"/>
        <v>#REF!</v>
      </c>
      <c r="AJ31" s="165">
        <f t="shared" si="14"/>
        <v>530.21</v>
      </c>
      <c r="AK31" s="165">
        <f t="shared" si="14"/>
        <v>118677</v>
      </c>
      <c r="AL31" s="166">
        <f t="shared" si="14"/>
        <v>81874</v>
      </c>
      <c r="AM31" s="167"/>
      <c r="AN31" s="120"/>
      <c r="AO31" s="120"/>
      <c r="AP31" s="168"/>
      <c r="AQ31" s="122"/>
      <c r="AR31" s="169"/>
      <c r="AS31" s="169"/>
      <c r="AT31" s="169"/>
      <c r="AU31" s="169"/>
      <c r="AV31" s="169"/>
      <c r="AW31" s="169"/>
      <c r="AX31" s="169"/>
      <c r="AY31" s="169"/>
      <c r="AZ31" s="170"/>
    </row>
    <row r="32" spans="1:52" s="13" customFormat="1" ht="18.75" customHeight="1">
      <c r="A32" s="172" t="s">
        <v>68</v>
      </c>
      <c r="B32" s="106">
        <v>141145</v>
      </c>
      <c r="C32" s="111">
        <v>68.6177851543092</v>
      </c>
      <c r="D32" s="173">
        <v>136384</v>
      </c>
      <c r="E32" s="111">
        <v>74.93856953840337</v>
      </c>
      <c r="F32" s="173">
        <v>44268</v>
      </c>
      <c r="G32" s="111">
        <v>59.72396486825596</v>
      </c>
      <c r="H32" s="173">
        <v>120</v>
      </c>
      <c r="I32" s="111">
        <v>12.631578947368421</v>
      </c>
      <c r="J32" s="173">
        <v>1281291</v>
      </c>
      <c r="K32" s="111">
        <v>72.66343148702762</v>
      </c>
      <c r="L32" s="173">
        <v>478</v>
      </c>
      <c r="M32" s="111">
        <v>2.5350021213406873</v>
      </c>
      <c r="N32" s="173">
        <v>24449</v>
      </c>
      <c r="O32" s="111">
        <v>47.69001199613783</v>
      </c>
      <c r="P32" s="173">
        <v>1832</v>
      </c>
      <c r="Q32" s="173">
        <v>195134.07000000004</v>
      </c>
      <c r="R32" s="107">
        <v>68.24997738805409</v>
      </c>
      <c r="S32" s="174">
        <v>15.541670848087781</v>
      </c>
      <c r="T32" s="175"/>
      <c r="U32" s="176"/>
      <c r="V32" s="37"/>
      <c r="W32" s="176"/>
      <c r="X32" s="37"/>
      <c r="Y32" s="177"/>
      <c r="Z32" s="37"/>
      <c r="AA32" s="177"/>
      <c r="AB32" s="177"/>
      <c r="AC32" s="177"/>
      <c r="AD32" s="177"/>
      <c r="AE32" s="178"/>
      <c r="AF32" s="176"/>
      <c r="AG32" s="121"/>
      <c r="AH32" s="121"/>
      <c r="AI32" s="176" t="e">
        <f>AE32/AF32*10</f>
        <v>#DIV/0!</v>
      </c>
      <c r="AJ32" s="176">
        <v>19.61</v>
      </c>
      <c r="AK32" s="120"/>
      <c r="AL32" s="179"/>
      <c r="AM32" s="120"/>
      <c r="AN32" s="120"/>
      <c r="AO32" s="121"/>
      <c r="AP32" s="3"/>
      <c r="AQ32" s="122"/>
      <c r="AR32" s="124"/>
      <c r="AS32" s="124"/>
      <c r="AT32" s="124"/>
      <c r="AU32" s="124"/>
      <c r="AV32" s="124"/>
      <c r="AW32" s="124"/>
      <c r="AX32" s="124"/>
      <c r="AY32" s="124"/>
      <c r="AZ32" s="124"/>
    </row>
    <row r="33" spans="1:52" s="13" customFormat="1" ht="15">
      <c r="A33" s="180" t="s">
        <v>69</v>
      </c>
      <c r="B33" s="111">
        <f>B31-B32</f>
        <v>31349</v>
      </c>
      <c r="C33" s="111"/>
      <c r="D33" s="111">
        <f>D31-D32</f>
        <v>21673</v>
      </c>
      <c r="E33" s="111"/>
      <c r="F33" s="111">
        <f>F31-F32</f>
        <v>9858</v>
      </c>
      <c r="G33" s="111"/>
      <c r="H33" s="111">
        <f>H31-H32</f>
        <v>109</v>
      </c>
      <c r="I33" s="111"/>
      <c r="J33" s="91">
        <f>J31-J32</f>
        <v>-268603</v>
      </c>
      <c r="K33" s="111"/>
      <c r="L33" s="173">
        <v>0</v>
      </c>
      <c r="M33" s="111"/>
      <c r="N33" s="91">
        <f>N31-N32</f>
        <v>23565</v>
      </c>
      <c r="O33" s="111"/>
      <c r="P33" s="111"/>
      <c r="Q33" s="91">
        <f>Q31-Q32</f>
        <v>-20138.5</v>
      </c>
      <c r="R33" s="111"/>
      <c r="S33" s="181">
        <f>S31-S32</f>
        <v>-1.4851243478548373</v>
      </c>
      <c r="T33" s="182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83"/>
      <c r="AG33" s="184"/>
      <c r="AH33" s="184"/>
      <c r="AI33" s="184"/>
      <c r="AJ33" s="184"/>
      <c r="AK33" s="184"/>
      <c r="AL33" s="121"/>
      <c r="AM33" s="121"/>
      <c r="AN33" s="121"/>
      <c r="AO33" s="121"/>
      <c r="AP33" s="3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</row>
    <row r="34" spans="1:42" s="52" customFormat="1" ht="15">
      <c r="A34" s="54" t="s">
        <v>70</v>
      </c>
      <c r="B34" s="49">
        <f>B31/B32*100</f>
        <v>122.2104927556768</v>
      </c>
      <c r="C34" s="49"/>
      <c r="D34" s="49">
        <f>D31/D32*100</f>
        <v>115.89116025340216</v>
      </c>
      <c r="E34" s="49"/>
      <c r="F34" s="49">
        <f>F31/F32*100</f>
        <v>122.26890756302522</v>
      </c>
      <c r="G34" s="49"/>
      <c r="H34" s="49">
        <f>H31/H32*100</f>
        <v>190.83333333333334</v>
      </c>
      <c r="I34" s="49"/>
      <c r="J34" s="55">
        <f>J31/J32*100</f>
        <v>79.03653424553829</v>
      </c>
      <c r="K34" s="49"/>
      <c r="L34" s="53">
        <v>0</v>
      </c>
      <c r="M34" s="49"/>
      <c r="N34" s="49">
        <f>N31/N32*100</f>
        <v>196.38431019673607</v>
      </c>
      <c r="O34" s="49"/>
      <c r="P34" s="49"/>
      <c r="Q34" s="49">
        <f>Q31/Q32*100</f>
        <v>89.67965973343354</v>
      </c>
      <c r="R34" s="49"/>
      <c r="S34" s="56">
        <f>S31/S32*100</f>
        <v>90.44424269197823</v>
      </c>
      <c r="T34" s="57"/>
      <c r="U34" s="50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48"/>
      <c r="AJ34" s="48"/>
      <c r="AK34" s="51"/>
      <c r="AL34" s="51"/>
      <c r="AM34" s="51"/>
      <c r="AN34" s="58"/>
      <c r="AO34" s="58"/>
      <c r="AP34" s="59"/>
    </row>
    <row r="35" spans="1:42" s="52" customFormat="1" ht="15">
      <c r="A35" s="58"/>
      <c r="B35" s="60"/>
      <c r="C35" s="60"/>
      <c r="D35" s="60"/>
      <c r="E35" s="60"/>
      <c r="F35" s="60"/>
      <c r="G35" s="60"/>
      <c r="H35" s="60"/>
      <c r="I35" s="60"/>
      <c r="J35" s="60"/>
      <c r="K35" s="61"/>
      <c r="L35" s="61"/>
      <c r="M35" s="61"/>
      <c r="N35" s="60"/>
      <c r="O35" s="60"/>
      <c r="P35" s="60"/>
      <c r="Q35" s="60"/>
      <c r="R35" s="58"/>
      <c r="S35" s="58"/>
      <c r="T35" s="58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48"/>
      <c r="AJ35" s="48"/>
      <c r="AK35" s="51"/>
      <c r="AL35" s="51"/>
      <c r="AM35" s="51"/>
      <c r="AN35" s="58"/>
      <c r="AO35" s="58"/>
      <c r="AP35" s="59"/>
    </row>
    <row r="36" spans="1:42" s="52" customFormat="1" ht="1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62"/>
      <c r="L36" s="62"/>
      <c r="M36" s="62"/>
      <c r="N36" s="58"/>
      <c r="O36" s="58"/>
      <c r="P36" s="58"/>
      <c r="Q36" s="58"/>
      <c r="R36" s="58"/>
      <c r="S36" s="58"/>
      <c r="T36" s="58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8"/>
      <c r="AO36" s="58"/>
      <c r="AP36" s="59"/>
    </row>
    <row r="37" spans="1:42" s="52" customFormat="1" ht="1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62"/>
      <c r="L37" s="62"/>
      <c r="M37" s="62"/>
      <c r="N37" s="62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60"/>
      <c r="AJ37" s="60"/>
      <c r="AK37" s="58"/>
      <c r="AL37" s="58"/>
      <c r="AM37" s="58"/>
      <c r="AN37" s="58"/>
      <c r="AO37" s="58"/>
      <c r="AP37" s="59"/>
    </row>
    <row r="38" spans="1:42" s="13" customFormat="1" ht="1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8"/>
      <c r="E40" s="28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I2:AI4"/>
    <mergeCell ref="Y2:AE3"/>
    <mergeCell ref="AF2:AF4"/>
    <mergeCell ref="N1:S1"/>
    <mergeCell ref="S2:S4"/>
    <mergeCell ref="U2:U4"/>
    <mergeCell ref="V2:V4"/>
    <mergeCell ref="T2:T4"/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2021-08-04T09:28:31Z</cp:lastPrinted>
  <dcterms:created xsi:type="dcterms:W3CDTF">2005-11-24T07:11:57Z</dcterms:created>
  <dcterms:modified xsi:type="dcterms:W3CDTF">2021-08-09T09:05:27Z</dcterms:modified>
  <cp:category/>
  <cp:version/>
  <cp:contentType/>
  <cp:contentStatus/>
</cp:coreProperties>
</file>