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аналит.данные доходы" sheetId="1" r:id="rId1"/>
    <sheet name="аналит.данные расходы" sheetId="2" r:id="rId2"/>
  </sheets>
  <definedNames>
    <definedName name="_xlnm.Print_Area" localSheetId="0">'аналит.данные доходы'!$A$1:$M$47</definedName>
    <definedName name="_xlnm.Print_Area" localSheetId="1">'аналит.данные расходы'!$C$1:$J$59</definedName>
  </definedNames>
  <calcPr fullCalcOnLoad="1"/>
</workbook>
</file>

<file path=xl/sharedStrings.xml><?xml version="1.0" encoding="utf-8"?>
<sst xmlns="http://schemas.openxmlformats.org/spreadsheetml/2006/main" count="242" uniqueCount="165">
  <si>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</si>
  <si>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</si>
  <si>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</si>
  <si>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</si>
  <si>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</si>
  <si>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</si>
  <si>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</si>
  <si>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</si>
  <si>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</si>
  <si>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</si>
  <si>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</si>
  <si>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</si>
  <si>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</si>
  <si>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</si>
  <si>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</si>
  <si>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</si>
  <si>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</si>
  <si>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</si>
  <si>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</si>
  <si>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</si>
  <si>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</si>
  <si>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</si>
  <si>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</si>
  <si>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</si>
  <si>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</si>
  <si>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</si>
  <si>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</si>
  <si>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</si>
  <si>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</si>
  <si>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</si>
  <si>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</si>
  <si>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</si>
  <si>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</si>
  <si>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</si>
  <si>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</si>
  <si>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</si>
  <si>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</si>
  <si>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</si>
  <si>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</si>
  <si>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</si>
  <si>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</si>
  <si>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</si>
  <si>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</si>
  <si>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</si>
  <si>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</si>
  <si>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</si>
  <si>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</si>
  <si>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</si>
  <si>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</si>
  <si>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</si>
  <si>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</si>
  <si>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</si>
  <si>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</si>
  <si>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</si>
  <si>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</si>
  <si>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</si>
  <si>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</si>
  <si>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</si>
  <si>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</si>
  <si>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</si>
  <si>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</si>
  <si>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</si>
  <si>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</si>
  <si>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</si>
  <si>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</si>
  <si>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</si>
  <si>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</si>
  <si>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Под-раздел</t>
  </si>
  <si>
    <t>Аналитические данные о расходах бюджета Никольского муниципального района за I картал 2022 года</t>
  </si>
  <si>
    <t>Утверждено на  2022  год</t>
  </si>
  <si>
    <t>Фактически исполнено за I квартал  2022 года</t>
  </si>
  <si>
    <t>Фактически исполнено за I квартал  2021 года</t>
  </si>
  <si>
    <t>Процент исполнения к уровню 2021 года</t>
  </si>
  <si>
    <t>Общеэкономические вопросы</t>
  </si>
  <si>
    <t>Другие вопросы в области физической культуры и спорта</t>
  </si>
  <si>
    <t>Аналитические данные о поступлении доходов в бюджет Никольского муниципального района по видам доходов за 1 квартал 2022 года.</t>
  </si>
  <si>
    <t>налоговые</t>
  </si>
  <si>
    <t>неналоговые</t>
  </si>
  <si>
    <t>Код бюджетной классификации РФ</t>
  </si>
  <si>
    <t>Наименование доходов</t>
  </si>
  <si>
    <t>Исполнено за 2021 г., тыс. руб.</t>
  </si>
  <si>
    <t>Исполнено  на 01.04.2021 г., тыс. руб.</t>
  </si>
  <si>
    <t>Утверждено на 2022 год, тыс. руб.</t>
  </si>
  <si>
    <t>2011г</t>
  </si>
  <si>
    <t>2012 год</t>
  </si>
  <si>
    <t>Исполнено  на 01.04.2022 г., тыс. руб.</t>
  </si>
  <si>
    <t>Процент исполнения к годовому плану</t>
  </si>
  <si>
    <t>Структура собственных доходов, %</t>
  </si>
  <si>
    <t>Структура доходов, %</t>
  </si>
  <si>
    <t>2022/ 2021 г., %.</t>
  </si>
  <si>
    <t>2022/ 2021 г., тыс.руб.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</si>
  <si>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</si>
  <si>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</si>
  <si>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</si>
  <si>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</si>
  <si>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</si>
  <si>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</si>
  <si>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Акцизы на нефтепродукты</t>
  </si>
  <si>
    <t>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</si>
  <si>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</si>
  <si>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</si>
  <si>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1 05 01040 020 000110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</si>
  <si>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</si>
  <si>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1 05 02000 020 000 110</t>
  </si>
  <si>
    <t>Единый налог на вмененный доход для отдельных видов деятельности</t>
  </si>
  <si>
    <t>1 05 03000 01 0000 110</t>
  </si>
  <si>
    <t>Единый сельскохозяйственный налог</t>
  </si>
  <si>
    <t>1 06 00000 00 0000 000</t>
  </si>
  <si>
    <t>НАЛОГИ НА ИМУЩЕСТВО</t>
  </si>
  <si>
    <t>1 06 02010 02 0000 110</t>
  </si>
  <si>
    <t>Налог на имущество организаций по имуществу, не входящему в Единую систему газоснабжения</t>
  </si>
  <si>
    <t>1 06 04000 02 0000 110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</si>
  <si>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</si>
  <si>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</si>
  <si>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</si>
  <si>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</si>
  <si>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</si>
  <si>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</si>
  <si>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</si>
  <si>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</si>
  <si>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</si>
  <si>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</si>
  <si>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</si>
  <si>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срставляющего казну муниципальных районов (за исключением земельных участков)</t>
  </si>
  <si>
    <t>1 11 05035 05 0000 120</t>
  </si>
  <si>
    <t>Прочие поступления от использования имущества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</si>
  <si>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</si>
  <si>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</si>
  <si>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1 12 00000 00 0000 000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</si>
  <si>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</si>
  <si>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</si>
  <si>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</si>
  <si>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1 13 00000 00 0000 000 </t>
  </si>
  <si>
    <t>ДОХОДЫ ОТ ОКАЗАНИЯ ПЛАТНЫХ УСЛУГ И КОМПЕНСАЦИИ ЗАТРАТ ГОСУДАРСТВА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</si>
  <si>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 </t>
  </si>
  <si>
    <t>Прочие доходы от компенсации затраи бюджетов муниципальных районов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</si>
  <si>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</si>
  <si>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</si>
  <si>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</si>
  <si>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1 14 02032 05 0000 410</t>
  </si>
  <si>
    <t>Доходы от реализации иного имуществ, находящегося в собственности мунициапльных районов</t>
  </si>
  <si>
    <t>1 14 06014 10 0000 430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</si>
  <si>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</si>
  <si>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</si>
  <si>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</si>
  <si>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ПРОЧИЕ НЕНАЛОГОВЫЕ ДОХОДЫ</t>
  </si>
  <si>
    <t>1 19 00000 00 0000 000</t>
  </si>
  <si>
    <t xml:space="preserve">БЕЗВОЗМЕЗДНЫЕ ПОСТУПЛЕНИЯ </t>
  </si>
  <si>
    <t>2 00 00000 00 0000 000</t>
  </si>
  <si>
    <t>БЕЗВОЗМЕЗДНЫЕ ПОСТУПЛЕНИЯ ОТ ДРУГИХ БЮДЖЕТОВ БЮДЖЕТНОЙ СИСТЕМЫ РФ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</si>
  <si>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</si>
  <si>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</si>
  <si>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</si>
  <si>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</si>
  <si>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</si>
  <si>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</si>
  <si>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</si>
  <si>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</si>
  <si>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</si>
  <si>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</si>
  <si>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Прочие межбюджетные трансферты</t>
  </si>
  <si>
    <t>Прочие безвозмездные поступления</t>
  </si>
  <si>
    <t>ВОЗВРАТ ОСТАТКОВ СУБСИДИЙ И СУБВЕНЦИЙ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</si>
  <si>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</si>
  <si>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ИТОГО ДОХОДОВ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</si>
</sst>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  <numFmt numFmtId="185" formatCode="&quot;&quot;###,##0.0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4" fillId="0" borderId="7" applyNumberFormat="0" applyFill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45" fillId="38" borderId="10" applyNumberFormat="0" applyFont="0" applyAlignment="0" applyProtection="0"/>
    <xf numFmtId="9" fontId="45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3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83" fontId="15" fillId="0" borderId="12" xfId="0" applyNumberFormat="1" applyFont="1" applyBorder="1" applyAlignment="1">
      <alignment horizontal="center" vertical="center"/>
    </xf>
    <xf numFmtId="183" fontId="12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12" xfId="0" applyFont="1" applyBorder="1" applyAlignment="1">
      <alignment horizontal="right"/>
    </xf>
    <xf numFmtId="172" fontId="24" fillId="42" borderId="12" xfId="0" applyNumberFormat="1" applyFont="1" applyFill="1" applyBorder="1" applyAlignment="1">
      <alignment/>
    </xf>
    <xf numFmtId="172" fontId="24" fillId="0" borderId="12" xfId="0" applyNumberFormat="1" applyFont="1" applyBorder="1" applyAlignment="1">
      <alignment/>
    </xf>
    <xf numFmtId="172" fontId="12" fillId="0" borderId="12" xfId="0" applyNumberFormat="1" applyFont="1" applyBorder="1" applyAlignment="1">
      <alignment/>
    </xf>
    <xf numFmtId="183" fontId="12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24" fillId="0" borderId="0" xfId="0" applyNumberFormat="1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172" fontId="15" fillId="42" borderId="12" xfId="0" applyNumberFormat="1" applyFont="1" applyFill="1" applyBorder="1" applyAlignment="1">
      <alignment horizontal="right"/>
    </xf>
    <xf numFmtId="172" fontId="15" fillId="0" borderId="12" xfId="0" applyNumberFormat="1" applyFont="1" applyBorder="1" applyAlignment="1">
      <alignment horizontal="right"/>
    </xf>
    <xf numFmtId="0" fontId="24" fillId="42" borderId="12" xfId="0" applyFont="1" applyFill="1" applyBorder="1" applyAlignment="1">
      <alignment/>
    </xf>
    <xf numFmtId="183" fontId="15" fillId="42" borderId="12" xfId="0" applyNumberFormat="1" applyFont="1" applyFill="1" applyBorder="1" applyAlignment="1">
      <alignment/>
    </xf>
    <xf numFmtId="183" fontId="12" fillId="0" borderId="12" xfId="0" applyNumberFormat="1" applyFont="1" applyBorder="1" applyAlignment="1">
      <alignment/>
    </xf>
    <xf numFmtId="183" fontId="12" fillId="42" borderId="12" xfId="0" applyNumberFormat="1" applyFont="1" applyFill="1" applyBorder="1" applyAlignment="1">
      <alignment/>
    </xf>
    <xf numFmtId="0" fontId="12" fillId="0" borderId="12" xfId="0" applyFont="1" applyBorder="1" applyAlignment="1">
      <alignment horizontal="left" wrapText="1"/>
    </xf>
    <xf numFmtId="172" fontId="12" fillId="42" borderId="12" xfId="0" applyNumberFormat="1" applyFont="1" applyFill="1" applyBorder="1" applyAlignment="1">
      <alignment horizontal="right"/>
    </xf>
    <xf numFmtId="172" fontId="12" fillId="42" borderId="12" xfId="0" applyNumberFormat="1" applyFont="1" applyFill="1" applyBorder="1" applyAlignment="1">
      <alignment/>
    </xf>
    <xf numFmtId="183" fontId="15" fillId="42" borderId="12" xfId="0" applyNumberFormat="1" applyFont="1" applyFill="1" applyBorder="1" applyAlignment="1">
      <alignment horizontal="right"/>
    </xf>
    <xf numFmtId="0" fontId="15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183" fontId="12" fillId="42" borderId="12" xfId="0" applyNumberFormat="1" applyFont="1" applyFill="1" applyBorder="1" applyAlignment="1">
      <alignment horizontal="right"/>
    </xf>
    <xf numFmtId="3" fontId="12" fillId="0" borderId="14" xfId="102" applyNumberFormat="1" applyFont="1" applyFill="1" applyBorder="1" applyAlignment="1" applyProtection="1">
      <alignment horizontal="left" wrapText="1"/>
      <protection hidden="1"/>
    </xf>
    <xf numFmtId="0" fontId="12" fillId="0" borderId="12" xfId="102" applyNumberFormat="1" applyFont="1" applyFill="1" applyBorder="1" applyAlignment="1" applyProtection="1">
      <alignment horizontal="left" vertical="top" wrapText="1"/>
      <protection hidden="1"/>
    </xf>
    <xf numFmtId="183" fontId="24" fillId="42" borderId="12" xfId="0" applyNumberFormat="1" applyFont="1" applyFill="1" applyBorder="1" applyAlignment="1">
      <alignment/>
    </xf>
    <xf numFmtId="0" fontId="15" fillId="41" borderId="15" xfId="102" applyNumberFormat="1" applyFont="1" applyFill="1" applyBorder="1" applyAlignment="1" applyProtection="1">
      <alignment horizontal="left" wrapText="1"/>
      <protection hidden="1"/>
    </xf>
    <xf numFmtId="0" fontId="12" fillId="0" borderId="12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11" fillId="0" borderId="12" xfId="0" applyFont="1" applyBorder="1" applyAlignment="1">
      <alignment horizontal="left" wrapText="1"/>
    </xf>
    <xf numFmtId="0" fontId="12" fillId="0" borderId="12" xfId="102" applyNumberFormat="1" applyFont="1" applyFill="1" applyBorder="1" applyAlignment="1" applyProtection="1">
      <alignment horizontal="left" wrapText="1"/>
      <protection hidden="1"/>
    </xf>
    <xf numFmtId="0" fontId="13" fillId="0" borderId="12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4" fontId="15" fillId="42" borderId="12" xfId="0" applyNumberFormat="1" applyFont="1" applyFill="1" applyBorder="1" applyAlignment="1">
      <alignment horizontal="right"/>
    </xf>
    <xf numFmtId="0" fontId="15" fillId="41" borderId="12" xfId="102" applyNumberFormat="1" applyFont="1" applyFill="1" applyBorder="1" applyAlignment="1" applyProtection="1">
      <alignment horizontal="left" wrapText="1"/>
      <protection hidden="1"/>
    </xf>
    <xf numFmtId="172" fontId="15" fillId="42" borderId="12" xfId="102" applyNumberFormat="1" applyFont="1" applyFill="1" applyBorder="1" applyAlignment="1" applyProtection="1">
      <alignment wrapText="1"/>
      <protection hidden="1"/>
    </xf>
    <xf numFmtId="183" fontId="15" fillId="42" borderId="12" xfId="102" applyNumberFormat="1" applyFont="1" applyFill="1" applyBorder="1" applyAlignment="1" applyProtection="1">
      <alignment vertical="center" wrapText="1"/>
      <protection hidden="1"/>
    </xf>
    <xf numFmtId="0" fontId="15" fillId="41" borderId="0" xfId="102" applyNumberFormat="1" applyFont="1" applyFill="1" applyBorder="1" applyAlignment="1" applyProtection="1">
      <alignment horizontal="left" wrapText="1"/>
      <protection hidden="1"/>
    </xf>
    <xf numFmtId="183" fontId="15" fillId="42" borderId="12" xfId="102" applyNumberFormat="1" applyFont="1" applyFill="1" applyBorder="1" applyAlignment="1" applyProtection="1">
      <alignment wrapText="1"/>
      <protection hidden="1"/>
    </xf>
    <xf numFmtId="183" fontId="25" fillId="41" borderId="12" xfId="102" applyNumberFormat="1" applyFont="1" applyFill="1" applyBorder="1" applyAlignment="1" applyProtection="1">
      <alignment vertical="center" wrapText="1"/>
      <protection hidden="1"/>
    </xf>
    <xf numFmtId="0" fontId="15" fillId="42" borderId="12" xfId="102" applyNumberFormat="1" applyFont="1" applyFill="1" applyBorder="1" applyAlignment="1" applyProtection="1">
      <alignment vertical="center" wrapText="1"/>
      <protection hidden="1"/>
    </xf>
    <xf numFmtId="185" fontId="26" fillId="0" borderId="17" xfId="0" applyNumberFormat="1" applyFont="1" applyBorder="1" applyAlignment="1">
      <alignment horizontal="left" wrapText="1"/>
    </xf>
    <xf numFmtId="0" fontId="15" fillId="0" borderId="12" xfId="0" applyFont="1" applyBorder="1" applyAlignment="1">
      <alignment vertical="top" wrapText="1"/>
    </xf>
    <xf numFmtId="0" fontId="15" fillId="0" borderId="12" xfId="0" applyFont="1" applyBorder="1" applyAlignment="1">
      <alignment wrapText="1"/>
    </xf>
    <xf numFmtId="183" fontId="15" fillId="43" borderId="18" xfId="102" applyNumberFormat="1" applyFont="1" applyFill="1" applyBorder="1" applyAlignment="1" applyProtection="1">
      <alignment wrapText="1"/>
      <protection hidden="1"/>
    </xf>
    <xf numFmtId="0" fontId="24" fillId="42" borderId="0" xfId="0" applyFont="1" applyFill="1" applyAlignment="1">
      <alignment/>
    </xf>
    <xf numFmtId="172" fontId="15" fillId="43" borderId="0" xfId="0" applyNumberFormat="1" applyFont="1" applyFill="1" applyBorder="1" applyAlignment="1">
      <alignment horizontal="right"/>
    </xf>
    <xf numFmtId="0" fontId="24" fillId="43" borderId="0" xfId="0" applyFont="1" applyFill="1" applyAlignment="1">
      <alignment/>
    </xf>
    <xf numFmtId="0" fontId="23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20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бычный_tmp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B1" sqref="B1"/>
      <selection pane="topRight" activeCell="D4" sqref="D4"/>
    </sheetView>
  </sheetViews>
  <sheetFormatPr defaultColWidth="9.00390625" defaultRowHeight="12.75"/>
  <cols>
    <col min="1" max="1" width="23.125" style="33" hidden="1" customWidth="1"/>
    <col min="2" max="2" width="70.00390625" style="33" customWidth="1"/>
    <col min="3" max="3" width="13.375" style="82" customWidth="1"/>
    <col min="4" max="4" width="14.125" style="33" customWidth="1"/>
    <col min="5" max="5" width="16.125" style="33" customWidth="1"/>
    <col min="6" max="6" width="8.875" style="33" hidden="1" customWidth="1"/>
    <col min="7" max="7" width="8.625" style="33" hidden="1" customWidth="1"/>
    <col min="8" max="8" width="13.00390625" style="80" customWidth="1"/>
    <col min="9" max="9" width="10.375" style="33" customWidth="1"/>
    <col min="10" max="10" width="10.75390625" style="33" hidden="1" customWidth="1"/>
    <col min="11" max="11" width="8.625" style="33" hidden="1" customWidth="1"/>
    <col min="12" max="12" width="10.00390625" style="33" customWidth="1"/>
    <col min="13" max="13" width="10.875" style="33" hidden="1" customWidth="1"/>
    <col min="14" max="16384" width="9.125" style="33" customWidth="1"/>
  </cols>
  <sheetData>
    <row r="1" spans="1:12" ht="42.75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1" ht="19.5" customHeight="1" hidden="1">
      <c r="A2" s="34"/>
      <c r="B2" s="35" t="s">
        <v>76</v>
      </c>
      <c r="C2" s="36">
        <f aca="true" t="shared" si="0" ref="C2:H2">SUM(C6+C8+C9+C17)</f>
        <v>203418.92</v>
      </c>
      <c r="D2" s="36">
        <f t="shared" si="0"/>
        <v>44303.8</v>
      </c>
      <c r="E2" s="37">
        <f t="shared" si="0"/>
        <v>195532.2</v>
      </c>
      <c r="F2" s="37">
        <f t="shared" si="0"/>
        <v>0</v>
      </c>
      <c r="G2" s="37">
        <f t="shared" si="0"/>
        <v>6496.8</v>
      </c>
      <c r="H2" s="36">
        <f t="shared" si="0"/>
        <v>44937.87</v>
      </c>
      <c r="I2" s="38">
        <f>SUM(H2/E2*100)</f>
        <v>22.982337435982412</v>
      </c>
      <c r="J2" s="39">
        <f>SUM(H2/D2*100)</f>
        <v>101.43118648964648</v>
      </c>
      <c r="K2" s="34"/>
    </row>
    <row r="3" spans="1:11" ht="18.75" customHeight="1" hidden="1">
      <c r="A3" s="40"/>
      <c r="B3" s="35" t="s">
        <v>77</v>
      </c>
      <c r="C3" s="36">
        <f aca="true" t="shared" si="1" ref="C3:H3">SUM(C19+C25+C27++C30+C34+C35)</f>
        <v>11502.74</v>
      </c>
      <c r="D3" s="36">
        <f t="shared" si="1"/>
        <v>2368.5</v>
      </c>
      <c r="E3" s="37">
        <f t="shared" si="1"/>
        <v>8422</v>
      </c>
      <c r="F3" s="37">
        <f t="shared" si="1"/>
        <v>166.1</v>
      </c>
      <c r="G3" s="37">
        <f t="shared" si="1"/>
        <v>0</v>
      </c>
      <c r="H3" s="36">
        <f t="shared" si="1"/>
        <v>2245.16</v>
      </c>
      <c r="I3" s="38">
        <f>SUM(H3/E3*100)</f>
        <v>26.658275943956305</v>
      </c>
      <c r="J3" s="39">
        <f>SUM(H3/D3*100)</f>
        <v>94.79248469495461</v>
      </c>
      <c r="K3" s="41"/>
    </row>
    <row r="4" spans="1:13" ht="79.5" customHeight="1">
      <c r="A4" s="42" t="s">
        <v>78</v>
      </c>
      <c r="B4" s="42" t="s">
        <v>79</v>
      </c>
      <c r="C4" s="43" t="s">
        <v>80</v>
      </c>
      <c r="D4" s="43" t="s">
        <v>81</v>
      </c>
      <c r="E4" s="43" t="s">
        <v>82</v>
      </c>
      <c r="F4" s="43" t="s">
        <v>83</v>
      </c>
      <c r="G4" s="43" t="s">
        <v>84</v>
      </c>
      <c r="H4" s="43" t="s">
        <v>85</v>
      </c>
      <c r="I4" s="42" t="s">
        <v>86</v>
      </c>
      <c r="J4" s="42" t="s">
        <v>87</v>
      </c>
      <c r="K4" s="42" t="s">
        <v>88</v>
      </c>
      <c r="L4" s="42" t="s">
        <v>89</v>
      </c>
      <c r="M4" s="42" t="s">
        <v>90</v>
      </c>
    </row>
    <row r="5" spans="1:13" ht="24" customHeight="1">
      <c r="A5" s="44" t="s">
        <v>91</v>
      </c>
      <c r="B5" s="44" t="s">
        <v>92</v>
      </c>
      <c r="C5" s="45">
        <f>SUM(C6+C9+C14+C17+C19+C25+C30+C34+C35+C18+C27+C8)</f>
        <v>214921.65999999997</v>
      </c>
      <c r="D5" s="45">
        <f>SUM(D6+D9+D14+D17+D19+D25+D30+D34+D35+D18+D27+D8)</f>
        <v>46672.30000000001</v>
      </c>
      <c r="E5" s="46">
        <f>SUM(E6+E9+E14+E17+E19+E25+E30+E34+E35+E18+E27+E8)</f>
        <v>203954.2</v>
      </c>
      <c r="F5" s="46">
        <f>SUM(F6+F9+F14+F17+F19+F25+F30+F34+F36+F18+F27+F8)</f>
        <v>166.1</v>
      </c>
      <c r="G5" s="46">
        <f>SUM(G6+G9+G14+G17+G19+G25+G30+G34+G36+G18+G27+G8)</f>
        <v>6496.8</v>
      </c>
      <c r="H5" s="45">
        <f>SUM(H6+H9+H14+H17+H19+H25+H30+H34+H35+H18+H27+H8)</f>
        <v>47183.030000000006</v>
      </c>
      <c r="I5" s="38">
        <f aca="true" t="shared" si="2" ref="I5:I15">SUM(H5/E5*100)</f>
        <v>23.13413011352549</v>
      </c>
      <c r="J5" s="47"/>
      <c r="K5" s="48">
        <f>SUM(H5/$H$47*100)</f>
        <v>28.050102660468774</v>
      </c>
      <c r="L5" s="49">
        <f>SUM(H5/D5*100)</f>
        <v>101.09428933221632</v>
      </c>
      <c r="M5" s="38">
        <f>SUM(H5-D5)</f>
        <v>510.7299999999959</v>
      </c>
    </row>
    <row r="6" spans="1:13" ht="24" customHeight="1">
      <c r="A6" s="44" t="s">
        <v>93</v>
      </c>
      <c r="B6" s="44" t="s">
        <v>94</v>
      </c>
      <c r="C6" s="46">
        <f aca="true" t="shared" si="3" ref="C6:H6">SUM(C7:C7)</f>
        <v>148238.9</v>
      </c>
      <c r="D6" s="46">
        <f t="shared" si="3"/>
        <v>29229.7</v>
      </c>
      <c r="E6" s="46">
        <f t="shared" si="3"/>
        <v>146438.2</v>
      </c>
      <c r="F6" s="46">
        <f t="shared" si="3"/>
        <v>0</v>
      </c>
      <c r="G6" s="46">
        <f t="shared" si="3"/>
        <v>6496.8</v>
      </c>
      <c r="H6" s="46">
        <f t="shared" si="3"/>
        <v>33963.94</v>
      </c>
      <c r="I6" s="38">
        <f t="shared" si="2"/>
        <v>23.193360748766374</v>
      </c>
      <c r="J6" s="50">
        <f aca="true" t="shared" si="4" ref="J6:J35">SUM(H6/$H$5*100)</f>
        <v>71.9833804653919</v>
      </c>
      <c r="K6" s="47"/>
      <c r="L6" s="49">
        <f aca="true" t="shared" si="5" ref="L6:L34">SUM(H6/D6*100)</f>
        <v>116.1966766679097</v>
      </c>
      <c r="M6" s="38">
        <f aca="true" t="shared" si="6" ref="M6:M46">SUM(H6-D6)</f>
        <v>4734.240000000002</v>
      </c>
    </row>
    <row r="7" spans="1:13" ht="21" customHeight="1">
      <c r="A7" s="51" t="s">
        <v>95</v>
      </c>
      <c r="B7" s="51" t="s">
        <v>96</v>
      </c>
      <c r="C7" s="52">
        <v>148238.9</v>
      </c>
      <c r="D7" s="52">
        <v>29229.7</v>
      </c>
      <c r="E7" s="53">
        <v>146438.2</v>
      </c>
      <c r="F7" s="50"/>
      <c r="G7" s="50">
        <v>6496.8</v>
      </c>
      <c r="H7" s="52">
        <v>33963.94</v>
      </c>
      <c r="I7" s="38">
        <f t="shared" si="2"/>
        <v>23.193360748766374</v>
      </c>
      <c r="J7" s="48">
        <f t="shared" si="4"/>
        <v>71.9833804653919</v>
      </c>
      <c r="K7" s="47"/>
      <c r="L7" s="49">
        <f t="shared" si="5"/>
        <v>116.1966766679097</v>
      </c>
      <c r="M7" s="38">
        <f t="shared" si="6"/>
        <v>4734.240000000002</v>
      </c>
    </row>
    <row r="8" spans="1:13" ht="21" customHeight="1">
      <c r="A8" s="51"/>
      <c r="B8" s="44" t="s">
        <v>97</v>
      </c>
      <c r="C8" s="45">
        <v>14277.2</v>
      </c>
      <c r="D8" s="45">
        <v>3140.8</v>
      </c>
      <c r="E8" s="53">
        <v>13901</v>
      </c>
      <c r="F8" s="50"/>
      <c r="G8" s="50"/>
      <c r="H8" s="45">
        <v>3789.5</v>
      </c>
      <c r="I8" s="38">
        <f t="shared" si="2"/>
        <v>27.260628731745918</v>
      </c>
      <c r="J8" s="48">
        <f t="shared" si="4"/>
        <v>8.031489287568009</v>
      </c>
      <c r="K8" s="47"/>
      <c r="L8" s="49">
        <f t="shared" si="5"/>
        <v>120.65397350993376</v>
      </c>
      <c r="M8" s="38">
        <f t="shared" si="6"/>
        <v>648.6999999999998</v>
      </c>
    </row>
    <row r="9" spans="1:13" ht="27" customHeight="1">
      <c r="A9" s="44" t="s">
        <v>98</v>
      </c>
      <c r="B9" s="44" t="s">
        <v>99</v>
      </c>
      <c r="C9" s="45">
        <f>SUM(C10:C13)</f>
        <v>39100.420000000006</v>
      </c>
      <c r="D9" s="45">
        <f>SUM(D10:D13)</f>
        <v>11571.3</v>
      </c>
      <c r="E9" s="45">
        <f>SUM(E10:E13)</f>
        <v>33793</v>
      </c>
      <c r="F9" s="54"/>
      <c r="G9" s="54"/>
      <c r="H9" s="45">
        <f>SUM(H10:H13)</f>
        <v>6758.53</v>
      </c>
      <c r="I9" s="38">
        <f t="shared" si="2"/>
        <v>19.999792856508744</v>
      </c>
      <c r="J9" s="50">
        <f t="shared" si="4"/>
        <v>14.324069480065182</v>
      </c>
      <c r="K9" s="47"/>
      <c r="L9" s="49">
        <f t="shared" si="5"/>
        <v>58.407698357142245</v>
      </c>
      <c r="M9" s="38">
        <f t="shared" si="6"/>
        <v>-4812.7699999999995</v>
      </c>
    </row>
    <row r="10" spans="1:13" ht="30" customHeight="1">
      <c r="A10" s="55"/>
      <c r="B10" s="56" t="s">
        <v>100</v>
      </c>
      <c r="C10" s="52">
        <v>31344.97</v>
      </c>
      <c r="D10" s="52">
        <v>6545.9</v>
      </c>
      <c r="E10" s="52">
        <v>30762</v>
      </c>
      <c r="F10" s="57"/>
      <c r="G10" s="57"/>
      <c r="H10" s="52">
        <v>5347.3</v>
      </c>
      <c r="I10" s="38">
        <f t="shared" si="2"/>
        <v>17.38280996034068</v>
      </c>
      <c r="J10" s="48">
        <f t="shared" si="4"/>
        <v>11.33310005737232</v>
      </c>
      <c r="K10" s="47"/>
      <c r="L10" s="49">
        <f t="shared" si="5"/>
        <v>81.68930170030096</v>
      </c>
      <c r="M10" s="38">
        <f t="shared" si="6"/>
        <v>-1198.5999999999995</v>
      </c>
    </row>
    <row r="11" spans="1:13" ht="21" customHeight="1">
      <c r="A11" s="58" t="s">
        <v>101</v>
      </c>
      <c r="B11" s="59" t="s">
        <v>102</v>
      </c>
      <c r="C11" s="52">
        <v>3620.3</v>
      </c>
      <c r="D11" s="52">
        <v>1227.1</v>
      </c>
      <c r="E11" s="52">
        <v>2800</v>
      </c>
      <c r="F11" s="57"/>
      <c r="G11" s="57"/>
      <c r="H11" s="52">
        <v>831.9</v>
      </c>
      <c r="I11" s="38"/>
      <c r="J11" s="50">
        <f t="shared" si="4"/>
        <v>1.763133906406604</v>
      </c>
      <c r="K11" s="47"/>
      <c r="L11" s="49">
        <f t="shared" si="5"/>
        <v>67.79398582022655</v>
      </c>
      <c r="M11" s="38">
        <f t="shared" si="6"/>
        <v>-395.19999999999993</v>
      </c>
    </row>
    <row r="12" spans="1:13" ht="30" customHeight="1">
      <c r="A12" s="51" t="s">
        <v>103</v>
      </c>
      <c r="B12" s="51" t="s">
        <v>104</v>
      </c>
      <c r="C12" s="52">
        <v>3384.65</v>
      </c>
      <c r="D12" s="52">
        <v>3299.8</v>
      </c>
      <c r="E12" s="52">
        <v>0</v>
      </c>
      <c r="F12" s="57"/>
      <c r="G12" s="57"/>
      <c r="H12" s="52">
        <v>-2.97</v>
      </c>
      <c r="I12" s="38"/>
      <c r="J12" s="48">
        <f t="shared" si="4"/>
        <v>-0.006294636016381312</v>
      </c>
      <c r="K12" s="47"/>
      <c r="L12" s="49">
        <f t="shared" si="5"/>
        <v>-0.09000545487605309</v>
      </c>
      <c r="M12" s="38">
        <f t="shared" si="6"/>
        <v>-3302.77</v>
      </c>
    </row>
    <row r="13" spans="1:13" ht="21.75" customHeight="1">
      <c r="A13" s="51" t="s">
        <v>105</v>
      </c>
      <c r="B13" s="51" t="s">
        <v>106</v>
      </c>
      <c r="C13" s="52">
        <v>750.5</v>
      </c>
      <c r="D13" s="52">
        <v>498.5</v>
      </c>
      <c r="E13" s="52">
        <v>231</v>
      </c>
      <c r="F13" s="57"/>
      <c r="G13" s="57"/>
      <c r="H13" s="52">
        <v>582.3</v>
      </c>
      <c r="I13" s="38">
        <f t="shared" si="2"/>
        <v>252.07792207792207</v>
      </c>
      <c r="J13" s="50">
        <f t="shared" si="4"/>
        <v>1.2341301523026391</v>
      </c>
      <c r="K13" s="47"/>
      <c r="L13" s="49">
        <f t="shared" si="5"/>
        <v>116.81043129388165</v>
      </c>
      <c r="M13" s="38">
        <f t="shared" si="6"/>
        <v>83.79999999999995</v>
      </c>
    </row>
    <row r="14" spans="1:13" ht="23.25" customHeight="1" hidden="1">
      <c r="A14" s="44" t="s">
        <v>107</v>
      </c>
      <c r="B14" s="44" t="s">
        <v>108</v>
      </c>
      <c r="C14" s="45">
        <f>SUM(C15:C16)</f>
        <v>0</v>
      </c>
      <c r="D14" s="45">
        <f>SUM(D15:D16)</f>
        <v>0</v>
      </c>
      <c r="E14" s="45">
        <f>SUM(E15:E16)</f>
        <v>0</v>
      </c>
      <c r="F14" s="54"/>
      <c r="G14" s="54"/>
      <c r="H14" s="45">
        <f>SUM(H15:H16)</f>
        <v>0</v>
      </c>
      <c r="I14" s="38" t="e">
        <f t="shared" si="2"/>
        <v>#DIV/0!</v>
      </c>
      <c r="J14" s="50">
        <f t="shared" si="4"/>
        <v>0</v>
      </c>
      <c r="K14" s="47"/>
      <c r="L14" s="49" t="e">
        <f t="shared" si="5"/>
        <v>#DIV/0!</v>
      </c>
      <c r="M14" s="38">
        <f t="shared" si="6"/>
        <v>0</v>
      </c>
    </row>
    <row r="15" spans="1:13" ht="36.75" customHeight="1" hidden="1">
      <c r="A15" s="51" t="s">
        <v>109</v>
      </c>
      <c r="B15" s="51" t="s">
        <v>110</v>
      </c>
      <c r="C15" s="52"/>
      <c r="D15" s="52"/>
      <c r="E15" s="53"/>
      <c r="F15" s="60"/>
      <c r="G15" s="60"/>
      <c r="H15" s="52"/>
      <c r="I15" s="38" t="e">
        <f t="shared" si="2"/>
        <v>#DIV/0!</v>
      </c>
      <c r="J15" s="48">
        <f t="shared" si="4"/>
        <v>0</v>
      </c>
      <c r="K15" s="47"/>
      <c r="L15" s="49" t="e">
        <f t="shared" si="5"/>
        <v>#DIV/0!</v>
      </c>
      <c r="M15" s="38">
        <f t="shared" si="6"/>
        <v>0</v>
      </c>
    </row>
    <row r="16" spans="1:13" ht="16.5" customHeight="1" hidden="1">
      <c r="A16" s="51" t="s">
        <v>111</v>
      </c>
      <c r="B16" s="51" t="s">
        <v>112</v>
      </c>
      <c r="C16" s="52"/>
      <c r="D16" s="52"/>
      <c r="E16" s="53"/>
      <c r="F16" s="50"/>
      <c r="G16" s="50"/>
      <c r="H16" s="52"/>
      <c r="I16" s="38"/>
      <c r="J16" s="50">
        <f t="shared" si="4"/>
        <v>0</v>
      </c>
      <c r="K16" s="47"/>
      <c r="L16" s="49" t="e">
        <f t="shared" si="5"/>
        <v>#DIV/0!</v>
      </c>
      <c r="M16" s="38">
        <f t="shared" si="6"/>
        <v>0</v>
      </c>
    </row>
    <row r="17" spans="1:13" ht="27" customHeight="1">
      <c r="A17" s="44" t="s">
        <v>113</v>
      </c>
      <c r="B17" s="44" t="s">
        <v>114</v>
      </c>
      <c r="C17" s="45">
        <v>1802.4</v>
      </c>
      <c r="D17" s="45">
        <v>362</v>
      </c>
      <c r="E17" s="45">
        <v>1400</v>
      </c>
      <c r="F17" s="54"/>
      <c r="G17" s="54"/>
      <c r="H17" s="45">
        <v>425.9</v>
      </c>
      <c r="I17" s="38">
        <f>SUM(H17/E17*100)</f>
        <v>30.42142857142857</v>
      </c>
      <c r="J17" s="48">
        <f t="shared" si="4"/>
        <v>0.9026550435612124</v>
      </c>
      <c r="K17" s="47"/>
      <c r="L17" s="49">
        <f t="shared" si="5"/>
        <v>117.65193370165746</v>
      </c>
      <c r="M17" s="38">
        <f t="shared" si="6"/>
        <v>63.89999999999998</v>
      </c>
    </row>
    <row r="18" spans="1:13" ht="24" customHeight="1" hidden="1">
      <c r="A18" s="44" t="s">
        <v>115</v>
      </c>
      <c r="B18" s="61" t="s">
        <v>116</v>
      </c>
      <c r="C18" s="45"/>
      <c r="D18" s="45"/>
      <c r="E18" s="45"/>
      <c r="F18" s="54"/>
      <c r="G18" s="54"/>
      <c r="H18" s="45"/>
      <c r="I18" s="38"/>
      <c r="J18" s="50">
        <f t="shared" si="4"/>
        <v>0</v>
      </c>
      <c r="K18" s="47"/>
      <c r="L18" s="49" t="e">
        <f t="shared" si="5"/>
        <v>#DIV/0!</v>
      </c>
      <c r="M18" s="38">
        <f t="shared" si="6"/>
        <v>0</v>
      </c>
    </row>
    <row r="19" spans="1:13" ht="49.5" customHeight="1">
      <c r="A19" s="44" t="s">
        <v>117</v>
      </c>
      <c r="B19" s="44" t="s">
        <v>118</v>
      </c>
      <c r="C19" s="45">
        <f aca="true" t="shared" si="7" ref="C19:H19">SUM(C20:C24)</f>
        <v>3340.7999999999997</v>
      </c>
      <c r="D19" s="45">
        <f t="shared" si="7"/>
        <v>668.8</v>
      </c>
      <c r="E19" s="45">
        <f t="shared" si="7"/>
        <v>2822</v>
      </c>
      <c r="F19" s="45">
        <f t="shared" si="7"/>
        <v>0</v>
      </c>
      <c r="G19" s="45">
        <f t="shared" si="7"/>
        <v>0</v>
      </c>
      <c r="H19" s="45">
        <f t="shared" si="7"/>
        <v>598.66</v>
      </c>
      <c r="I19" s="38">
        <f>SUM(H19/E19*100)</f>
        <v>21.2140326009922</v>
      </c>
      <c r="J19" s="50">
        <f t="shared" si="4"/>
        <v>1.2688036355443892</v>
      </c>
      <c r="K19" s="47"/>
      <c r="L19" s="49">
        <f t="shared" si="5"/>
        <v>89.51255980861245</v>
      </c>
      <c r="M19" s="38">
        <f t="shared" si="6"/>
        <v>-70.13999999999999</v>
      </c>
    </row>
    <row r="20" spans="1:13" ht="51.75" customHeight="1">
      <c r="A20" s="51" t="s">
        <v>119</v>
      </c>
      <c r="B20" s="51" t="s">
        <v>120</v>
      </c>
      <c r="C20" s="52">
        <v>7.6</v>
      </c>
      <c r="D20" s="52"/>
      <c r="E20" s="52"/>
      <c r="F20" s="57"/>
      <c r="G20" s="57"/>
      <c r="H20" s="52"/>
      <c r="I20" s="38"/>
      <c r="J20" s="50">
        <f t="shared" si="4"/>
        <v>0</v>
      </c>
      <c r="K20" s="47"/>
      <c r="L20" s="49"/>
      <c r="M20" s="38">
        <f t="shared" si="6"/>
        <v>0</v>
      </c>
    </row>
    <row r="21" spans="1:13" ht="71.25" customHeight="1">
      <c r="A21" s="51" t="s">
        <v>121</v>
      </c>
      <c r="B21" s="51" t="s">
        <v>122</v>
      </c>
      <c r="C21" s="52">
        <v>2237</v>
      </c>
      <c r="D21" s="52">
        <v>498.4</v>
      </c>
      <c r="E21" s="52">
        <v>1786</v>
      </c>
      <c r="F21" s="57"/>
      <c r="G21" s="57"/>
      <c r="H21" s="52">
        <v>301.2</v>
      </c>
      <c r="I21" s="38">
        <f aca="true" t="shared" si="8" ref="I21:I27">SUM(H21/E21*100)</f>
        <v>16.86450167973124</v>
      </c>
      <c r="J21" s="50">
        <f t="shared" si="4"/>
        <v>0.6383651071158422</v>
      </c>
      <c r="K21" s="47"/>
      <c r="L21" s="49">
        <f t="shared" si="5"/>
        <v>60.43338683788122</v>
      </c>
      <c r="M21" s="38">
        <f t="shared" si="6"/>
        <v>-197.2</v>
      </c>
    </row>
    <row r="22" spans="1:13" ht="45" customHeight="1">
      <c r="A22" s="51"/>
      <c r="B22" s="51" t="s">
        <v>123</v>
      </c>
      <c r="C22" s="52">
        <v>1061.8</v>
      </c>
      <c r="D22" s="52">
        <v>170.4</v>
      </c>
      <c r="E22" s="52">
        <v>1036</v>
      </c>
      <c r="F22" s="57"/>
      <c r="G22" s="57"/>
      <c r="H22" s="52">
        <v>296.96</v>
      </c>
      <c r="I22" s="38">
        <f t="shared" si="8"/>
        <v>28.66409266409266</v>
      </c>
      <c r="J22" s="50"/>
      <c r="K22" s="47"/>
      <c r="L22" s="49">
        <f t="shared" si="5"/>
        <v>174.27230046948355</v>
      </c>
      <c r="M22" s="38">
        <f t="shared" si="6"/>
        <v>126.55999999999997</v>
      </c>
    </row>
    <row r="23" spans="1:13" ht="27" customHeight="1">
      <c r="A23" s="51" t="s">
        <v>124</v>
      </c>
      <c r="B23" s="51" t="s">
        <v>125</v>
      </c>
      <c r="C23" s="52">
        <v>34.4</v>
      </c>
      <c r="D23" s="52">
        <v>0</v>
      </c>
      <c r="E23" s="52">
        <v>0</v>
      </c>
      <c r="F23" s="57"/>
      <c r="G23" s="57"/>
      <c r="H23" s="52">
        <v>0</v>
      </c>
      <c r="I23" s="38"/>
      <c r="J23" s="50"/>
      <c r="K23" s="47"/>
      <c r="L23" s="49"/>
      <c r="M23" s="38">
        <f t="shared" si="6"/>
        <v>0</v>
      </c>
    </row>
    <row r="24" spans="1:13" ht="60.75" customHeight="1">
      <c r="A24" s="51" t="s">
        <v>126</v>
      </c>
      <c r="B24" s="51" t="s">
        <v>127</v>
      </c>
      <c r="C24" s="52">
        <v>0</v>
      </c>
      <c r="D24" s="52">
        <v>0</v>
      </c>
      <c r="E24" s="52"/>
      <c r="F24" s="57"/>
      <c r="G24" s="57"/>
      <c r="H24" s="52">
        <v>0.5</v>
      </c>
      <c r="I24" s="38"/>
      <c r="J24" s="50"/>
      <c r="K24" s="47"/>
      <c r="L24" s="49"/>
      <c r="M24" s="38">
        <f>SUM(H24-D23)</f>
        <v>0.5</v>
      </c>
    </row>
    <row r="25" spans="1:13" ht="29.25" customHeight="1">
      <c r="A25" s="44" t="s">
        <v>128</v>
      </c>
      <c r="B25" s="44" t="s">
        <v>129</v>
      </c>
      <c r="C25" s="45">
        <v>205.9</v>
      </c>
      <c r="D25" s="45">
        <v>158.2</v>
      </c>
      <c r="E25" s="45">
        <v>234</v>
      </c>
      <c r="F25" s="54"/>
      <c r="G25" s="54"/>
      <c r="H25" s="45">
        <v>146.7</v>
      </c>
      <c r="I25" s="38">
        <f t="shared" si="8"/>
        <v>62.69230769230769</v>
      </c>
      <c r="J25" s="50">
        <f>SUM(H25/$H$5*100)</f>
        <v>0.31091686990004663</v>
      </c>
      <c r="K25" s="47"/>
      <c r="L25" s="49">
        <f t="shared" si="5"/>
        <v>92.7307206068268</v>
      </c>
      <c r="M25" s="38">
        <f t="shared" si="6"/>
        <v>-11.5</v>
      </c>
    </row>
    <row r="26" spans="1:13" s="63" customFormat="1" ht="22.5" customHeight="1" hidden="1">
      <c r="A26" s="62" t="s">
        <v>130</v>
      </c>
      <c r="B26" s="62" t="s">
        <v>131</v>
      </c>
      <c r="C26" s="52">
        <v>455.1</v>
      </c>
      <c r="D26" s="52">
        <v>455.1</v>
      </c>
      <c r="E26" s="52">
        <v>440</v>
      </c>
      <c r="F26" s="57"/>
      <c r="G26" s="57"/>
      <c r="H26" s="52">
        <v>455.1</v>
      </c>
      <c r="I26" s="38">
        <f t="shared" si="8"/>
        <v>103.43181818181819</v>
      </c>
      <c r="J26" s="50">
        <f t="shared" si="4"/>
        <v>0.9645417006919649</v>
      </c>
      <c r="K26" s="47"/>
      <c r="L26" s="49">
        <f t="shared" si="5"/>
        <v>100</v>
      </c>
      <c r="M26" s="38">
        <f t="shared" si="6"/>
        <v>0</v>
      </c>
    </row>
    <row r="27" spans="1:13" ht="36.75" customHeight="1">
      <c r="A27" s="44" t="s">
        <v>132</v>
      </c>
      <c r="B27" s="64" t="s">
        <v>133</v>
      </c>
      <c r="C27" s="45">
        <v>2748.4</v>
      </c>
      <c r="D27" s="45">
        <v>531.3</v>
      </c>
      <c r="E27" s="45">
        <v>2000</v>
      </c>
      <c r="F27" s="45">
        <f>SUM(F28+F29)</f>
        <v>0</v>
      </c>
      <c r="G27" s="45">
        <f>SUM(G28+G29)</f>
        <v>0</v>
      </c>
      <c r="H27" s="45">
        <v>459.3</v>
      </c>
      <c r="I27" s="38">
        <f t="shared" si="8"/>
        <v>22.965</v>
      </c>
      <c r="J27" s="50">
        <f t="shared" si="4"/>
        <v>0.9734432061696756</v>
      </c>
      <c r="K27" s="47"/>
      <c r="L27" s="49">
        <f t="shared" si="5"/>
        <v>86.44833427442124</v>
      </c>
      <c r="M27" s="38">
        <f t="shared" si="6"/>
        <v>-71.99999999999994</v>
      </c>
    </row>
    <row r="28" spans="1:13" ht="48.75" customHeight="1" hidden="1">
      <c r="A28" s="51"/>
      <c r="B28" s="65" t="s">
        <v>134</v>
      </c>
      <c r="C28" s="52"/>
      <c r="D28" s="52"/>
      <c r="E28" s="52">
        <v>8</v>
      </c>
      <c r="F28" s="57"/>
      <c r="G28" s="57"/>
      <c r="H28" s="52"/>
      <c r="I28" s="38"/>
      <c r="J28" s="50">
        <f t="shared" si="4"/>
        <v>0</v>
      </c>
      <c r="K28" s="47"/>
      <c r="L28" s="49" t="e">
        <f t="shared" si="5"/>
        <v>#DIV/0!</v>
      </c>
      <c r="M28" s="38">
        <f t="shared" si="6"/>
        <v>0</v>
      </c>
    </row>
    <row r="29" spans="1:13" ht="27.75" customHeight="1" hidden="1">
      <c r="A29" s="51"/>
      <c r="B29" s="65" t="s">
        <v>135</v>
      </c>
      <c r="C29" s="52">
        <v>73</v>
      </c>
      <c r="D29" s="52">
        <v>73</v>
      </c>
      <c r="E29" s="52">
        <v>56</v>
      </c>
      <c r="F29" s="57"/>
      <c r="G29" s="57"/>
      <c r="H29" s="52">
        <v>73</v>
      </c>
      <c r="I29" s="38"/>
      <c r="J29" s="50">
        <f t="shared" si="4"/>
        <v>0.15471664282688075</v>
      </c>
      <c r="K29" s="47"/>
      <c r="L29" s="49">
        <f t="shared" si="5"/>
        <v>100</v>
      </c>
      <c r="M29" s="38">
        <f t="shared" si="6"/>
        <v>0</v>
      </c>
    </row>
    <row r="30" spans="1:13" ht="33" customHeight="1">
      <c r="A30" s="64" t="s">
        <v>136</v>
      </c>
      <c r="B30" s="64" t="s">
        <v>137</v>
      </c>
      <c r="C30" s="45">
        <f aca="true" t="shared" si="9" ref="C30:H30">SUM(C31:C33)</f>
        <v>1873.65</v>
      </c>
      <c r="D30" s="45">
        <f t="shared" si="9"/>
        <v>247.4</v>
      </c>
      <c r="E30" s="45">
        <f t="shared" si="9"/>
        <v>1290</v>
      </c>
      <c r="F30" s="45">
        <f t="shared" si="9"/>
        <v>0</v>
      </c>
      <c r="G30" s="45">
        <f t="shared" si="9"/>
        <v>0</v>
      </c>
      <c r="H30" s="45">
        <f t="shared" si="9"/>
        <v>540.6</v>
      </c>
      <c r="I30" s="38">
        <f>SUM(H30/E30*100)</f>
        <v>41.906976744186046</v>
      </c>
      <c r="J30" s="48">
        <f t="shared" si="4"/>
        <v>1.1457509193453663</v>
      </c>
      <c r="K30" s="47"/>
      <c r="L30" s="49">
        <f t="shared" si="5"/>
        <v>218.5125303152789</v>
      </c>
      <c r="M30" s="38">
        <f t="shared" si="6"/>
        <v>293.20000000000005</v>
      </c>
    </row>
    <row r="31" spans="1:13" ht="22.5" customHeight="1" hidden="1">
      <c r="A31" s="64"/>
      <c r="B31" s="66" t="s">
        <v>138</v>
      </c>
      <c r="C31" s="52"/>
      <c r="D31" s="52"/>
      <c r="E31" s="52"/>
      <c r="F31" s="57"/>
      <c r="G31" s="57"/>
      <c r="H31" s="52"/>
      <c r="I31" s="38"/>
      <c r="J31" s="48"/>
      <c r="K31" s="47"/>
      <c r="L31" s="49" t="e">
        <f t="shared" si="5"/>
        <v>#DIV/0!</v>
      </c>
      <c r="M31" s="38">
        <f t="shared" si="6"/>
        <v>0</v>
      </c>
    </row>
    <row r="32" spans="1:13" ht="39" customHeight="1">
      <c r="A32" s="66" t="s">
        <v>139</v>
      </c>
      <c r="B32" s="66" t="s">
        <v>140</v>
      </c>
      <c r="C32" s="52">
        <v>438.87</v>
      </c>
      <c r="D32" s="52">
        <v>19.5</v>
      </c>
      <c r="E32" s="52">
        <v>300</v>
      </c>
      <c r="F32" s="57"/>
      <c r="G32" s="57"/>
      <c r="H32" s="52">
        <v>104.6</v>
      </c>
      <c r="I32" s="38">
        <f aca="true" t="shared" si="10" ref="I32:I42">SUM(H32/E32*100)</f>
        <v>34.86666666666666</v>
      </c>
      <c r="J32" s="50">
        <f t="shared" si="4"/>
        <v>0.221689874516325</v>
      </c>
      <c r="K32" s="47"/>
      <c r="L32" s="49">
        <f t="shared" si="5"/>
        <v>536.4102564102564</v>
      </c>
      <c r="M32" s="38">
        <f t="shared" si="6"/>
        <v>85.1</v>
      </c>
    </row>
    <row r="33" spans="1:13" ht="48.75" customHeight="1">
      <c r="A33" s="66" t="s">
        <v>141</v>
      </c>
      <c r="B33" s="66" t="s">
        <v>142</v>
      </c>
      <c r="C33" s="52">
        <v>1434.78</v>
      </c>
      <c r="D33" s="52">
        <v>227.9</v>
      </c>
      <c r="E33" s="52">
        <v>990</v>
      </c>
      <c r="F33" s="57"/>
      <c r="G33" s="57"/>
      <c r="H33" s="52">
        <v>436</v>
      </c>
      <c r="I33" s="38">
        <f t="shared" si="10"/>
        <v>44.04040404040404</v>
      </c>
      <c r="J33" s="50">
        <f t="shared" si="4"/>
        <v>0.9240610448290412</v>
      </c>
      <c r="K33" s="47"/>
      <c r="L33" s="49">
        <f t="shared" si="5"/>
        <v>191.31197893813075</v>
      </c>
      <c r="M33" s="38">
        <f t="shared" si="6"/>
        <v>208.1</v>
      </c>
    </row>
    <row r="34" spans="1:13" ht="25.5" customHeight="1">
      <c r="A34" s="44" t="s">
        <v>143</v>
      </c>
      <c r="B34" s="44" t="s">
        <v>144</v>
      </c>
      <c r="C34" s="45">
        <v>3329.5</v>
      </c>
      <c r="D34" s="45">
        <v>762.8</v>
      </c>
      <c r="E34" s="45">
        <v>2071</v>
      </c>
      <c r="F34" s="54">
        <v>166.1</v>
      </c>
      <c r="G34" s="54"/>
      <c r="H34" s="45">
        <v>499.9</v>
      </c>
      <c r="I34" s="38">
        <f t="shared" si="10"/>
        <v>24.138097537421537</v>
      </c>
      <c r="J34" s="50">
        <f t="shared" si="4"/>
        <v>1.059491092454215</v>
      </c>
      <c r="K34" s="47"/>
      <c r="L34" s="49">
        <f t="shared" si="5"/>
        <v>65.534871525957</v>
      </c>
      <c r="M34" s="38">
        <f t="shared" si="6"/>
        <v>-262.9</v>
      </c>
    </row>
    <row r="35" spans="1:13" ht="20.25" customHeight="1">
      <c r="A35" s="67"/>
      <c r="B35" s="44" t="s">
        <v>145</v>
      </c>
      <c r="C35" s="45">
        <v>4.49</v>
      </c>
      <c r="D35" s="45">
        <v>0</v>
      </c>
      <c r="E35" s="45">
        <v>5</v>
      </c>
      <c r="F35" s="68"/>
      <c r="G35" s="68"/>
      <c r="H35" s="45">
        <v>0</v>
      </c>
      <c r="I35" s="38">
        <f t="shared" si="10"/>
        <v>0</v>
      </c>
      <c r="J35" s="50">
        <f t="shared" si="4"/>
        <v>0</v>
      </c>
      <c r="K35" s="47"/>
      <c r="L35" s="49"/>
      <c r="M35" s="38">
        <f>SUM(H35-D35)</f>
        <v>0</v>
      </c>
    </row>
    <row r="36" spans="1:13" ht="28.5" customHeight="1">
      <c r="A36" s="67" t="s">
        <v>146</v>
      </c>
      <c r="B36" s="69" t="s">
        <v>147</v>
      </c>
      <c r="C36" s="70">
        <f>SUM(C38:C46)</f>
        <v>757754.4899999999</v>
      </c>
      <c r="D36" s="70">
        <f>SUM(D38:D46)</f>
        <v>95452.1</v>
      </c>
      <c r="E36" s="70">
        <f>SUM(E37+E44)</f>
        <v>809733.7</v>
      </c>
      <c r="F36" s="70">
        <f>SUM(F37+F44)</f>
        <v>0</v>
      </c>
      <c r="G36" s="70">
        <f>SUM(G37+G44)</f>
        <v>0</v>
      </c>
      <c r="H36" s="70">
        <f>SUM(H38:H46)</f>
        <v>121026.8</v>
      </c>
      <c r="I36" s="38">
        <f t="shared" si="10"/>
        <v>14.946494137517064</v>
      </c>
      <c r="J36" s="71"/>
      <c r="K36" s="71">
        <f>SUM(H36/H47*100)</f>
        <v>71.94989733953122</v>
      </c>
      <c r="L36" s="49">
        <f>SUM(H36/D36*100)</f>
        <v>126.7932292741595</v>
      </c>
      <c r="M36" s="38">
        <f>SUM(H36-D36)</f>
        <v>25574.699999999997</v>
      </c>
    </row>
    <row r="37" spans="1:13" ht="41.25" customHeight="1">
      <c r="A37" s="44" t="s">
        <v>148</v>
      </c>
      <c r="B37" s="44" t="s">
        <v>149</v>
      </c>
      <c r="C37" s="45">
        <f>SUM(C38+C40+C41+C42)</f>
        <v>757667.8899999999</v>
      </c>
      <c r="D37" s="45">
        <f>SUM(D38+D40+D41+D42)</f>
        <v>95438.70000000001</v>
      </c>
      <c r="E37" s="45">
        <f>SUM(E38+E40+E41+E42+E45)</f>
        <v>809399.2</v>
      </c>
      <c r="F37" s="45">
        <f>SUM(F38+F40+F41+F42+F45)</f>
        <v>0</v>
      </c>
      <c r="G37" s="45">
        <f>SUM(G38+G40+G41+G42+G45)</f>
        <v>0</v>
      </c>
      <c r="H37" s="45">
        <f>SUM(H38+H40+H41+H42)</f>
        <v>120970.6</v>
      </c>
      <c r="I37" s="38">
        <f t="shared" si="10"/>
        <v>14.945727645888457</v>
      </c>
      <c r="J37" s="47"/>
      <c r="K37" s="48"/>
      <c r="L37" s="49">
        <f aca="true" t="shared" si="11" ref="L37:L47">SUM(H37/D37*100)</f>
        <v>126.75214561807735</v>
      </c>
      <c r="M37" s="38">
        <f>SUM(H37-D37)</f>
        <v>25531.899999999994</v>
      </c>
    </row>
    <row r="38" spans="1:13" ht="33" customHeight="1">
      <c r="A38" s="44" t="s">
        <v>150</v>
      </c>
      <c r="B38" s="44" t="s">
        <v>151</v>
      </c>
      <c r="C38" s="45">
        <v>188162</v>
      </c>
      <c r="D38" s="45">
        <v>26465.4</v>
      </c>
      <c r="E38" s="45">
        <v>205309.9</v>
      </c>
      <c r="F38" s="45"/>
      <c r="G38" s="45"/>
      <c r="H38" s="45">
        <v>46077.9</v>
      </c>
      <c r="I38" s="38">
        <f t="shared" si="10"/>
        <v>22.44309699629682</v>
      </c>
      <c r="J38" s="47"/>
      <c r="K38" s="50"/>
      <c r="L38" s="49">
        <f t="shared" si="11"/>
        <v>174.10619148019677</v>
      </c>
      <c r="M38" s="38">
        <f>SUM(H38-D38)</f>
        <v>19612.5</v>
      </c>
    </row>
    <row r="39" spans="1:13" ht="31.5" customHeight="1" hidden="1">
      <c r="A39" s="51" t="s">
        <v>152</v>
      </c>
      <c r="B39" s="51" t="s">
        <v>153</v>
      </c>
      <c r="C39" s="45"/>
      <c r="D39" s="45"/>
      <c r="E39" s="52"/>
      <c r="F39" s="52"/>
      <c r="G39" s="52"/>
      <c r="H39" s="45"/>
      <c r="I39" s="38" t="e">
        <f t="shared" si="10"/>
        <v>#DIV/0!</v>
      </c>
      <c r="J39" s="47"/>
      <c r="K39" s="50"/>
      <c r="L39" s="49" t="e">
        <f t="shared" si="11"/>
        <v>#DIV/0!</v>
      </c>
      <c r="M39" s="38">
        <f t="shared" si="6"/>
        <v>0</v>
      </c>
    </row>
    <row r="40" spans="1:13" ht="30.75" customHeight="1">
      <c r="A40" s="44" t="s">
        <v>154</v>
      </c>
      <c r="B40" s="44" t="s">
        <v>155</v>
      </c>
      <c r="C40" s="45">
        <v>209946.9</v>
      </c>
      <c r="D40" s="45">
        <v>3471.6</v>
      </c>
      <c r="E40" s="45">
        <v>211257</v>
      </c>
      <c r="F40" s="45"/>
      <c r="G40" s="45"/>
      <c r="H40" s="45">
        <v>4607.7</v>
      </c>
      <c r="I40" s="38">
        <f t="shared" si="10"/>
        <v>2.1810874905920277</v>
      </c>
      <c r="J40" s="47"/>
      <c r="K40" s="50"/>
      <c r="L40" s="49">
        <f t="shared" si="11"/>
        <v>132.7255444175596</v>
      </c>
      <c r="M40" s="38">
        <f t="shared" si="6"/>
        <v>1136.1</v>
      </c>
    </row>
    <row r="41" spans="1:13" ht="32.25" customHeight="1">
      <c r="A41" s="44" t="s">
        <v>156</v>
      </c>
      <c r="B41" s="44" t="s">
        <v>157</v>
      </c>
      <c r="C41" s="45">
        <v>353666.29</v>
      </c>
      <c r="D41" s="45">
        <v>64691.6</v>
      </c>
      <c r="E41" s="45">
        <v>388224.8</v>
      </c>
      <c r="F41" s="45"/>
      <c r="G41" s="45"/>
      <c r="H41" s="45">
        <v>69363.1</v>
      </c>
      <c r="I41" s="38">
        <f t="shared" si="10"/>
        <v>17.86673597359056</v>
      </c>
      <c r="J41" s="47"/>
      <c r="K41" s="50"/>
      <c r="L41" s="49">
        <f t="shared" si="11"/>
        <v>107.22118482152243</v>
      </c>
      <c r="M41" s="38">
        <f t="shared" si="6"/>
        <v>4671.500000000007</v>
      </c>
    </row>
    <row r="42" spans="1:13" ht="27" customHeight="1">
      <c r="A42" s="44" t="s">
        <v>158</v>
      </c>
      <c r="B42" s="44" t="s">
        <v>159</v>
      </c>
      <c r="C42" s="45">
        <v>5892.7</v>
      </c>
      <c r="D42" s="45">
        <v>810.1</v>
      </c>
      <c r="E42" s="45">
        <v>4607.5</v>
      </c>
      <c r="F42" s="45"/>
      <c r="G42" s="45"/>
      <c r="H42" s="45">
        <v>921.9</v>
      </c>
      <c r="I42" s="38">
        <f t="shared" si="10"/>
        <v>20.008681497558328</v>
      </c>
      <c r="J42" s="47"/>
      <c r="K42" s="50"/>
      <c r="L42" s="49">
        <f t="shared" si="11"/>
        <v>113.80076533761263</v>
      </c>
      <c r="M42" s="38">
        <f t="shared" si="6"/>
        <v>111.79999999999995</v>
      </c>
    </row>
    <row r="43" spans="1:13" ht="33" customHeight="1">
      <c r="A43" s="67"/>
      <c r="B43" s="44" t="s">
        <v>160</v>
      </c>
      <c r="C43" s="45">
        <v>123.2</v>
      </c>
      <c r="D43" s="45"/>
      <c r="E43" s="46">
        <v>500</v>
      </c>
      <c r="F43" s="46"/>
      <c r="G43" s="46"/>
      <c r="H43" s="45"/>
      <c r="I43" s="38"/>
      <c r="J43" s="47"/>
      <c r="K43" s="50"/>
      <c r="L43" s="49"/>
      <c r="M43" s="38">
        <f t="shared" si="6"/>
        <v>0</v>
      </c>
    </row>
    <row r="44" spans="1:13" ht="33" customHeight="1">
      <c r="A44" s="67"/>
      <c r="B44" s="72" t="s">
        <v>161</v>
      </c>
      <c r="C44" s="45"/>
      <c r="D44" s="73"/>
      <c r="E44" s="71">
        <v>334.5</v>
      </c>
      <c r="F44" s="46"/>
      <c r="G44" s="46"/>
      <c r="H44" s="45"/>
      <c r="I44" s="38"/>
      <c r="J44" s="47"/>
      <c r="K44" s="50"/>
      <c r="L44" s="49"/>
      <c r="M44" s="38"/>
    </row>
    <row r="45" spans="1:13" ht="43.5" customHeight="1">
      <c r="A45" s="67" t="s">
        <v>146</v>
      </c>
      <c r="B45" s="69" t="s">
        <v>162</v>
      </c>
      <c r="C45" s="73">
        <v>-776.2</v>
      </c>
      <c r="D45" s="73">
        <v>-726.1</v>
      </c>
      <c r="E45" s="74"/>
      <c r="F45" s="74"/>
      <c r="G45" s="74"/>
      <c r="H45" s="73">
        <v>-738.7</v>
      </c>
      <c r="I45" s="38"/>
      <c r="J45" s="75"/>
      <c r="K45" s="47"/>
      <c r="L45" s="49">
        <f t="shared" si="11"/>
        <v>101.73529816829638</v>
      </c>
      <c r="M45" s="38">
        <f>SUM(H45-D45)</f>
        <v>-12.600000000000023</v>
      </c>
    </row>
    <row r="46" spans="1:13" ht="70.5" customHeight="1">
      <c r="A46" s="67"/>
      <c r="B46" s="76" t="s">
        <v>163</v>
      </c>
      <c r="C46" s="73">
        <v>739.6</v>
      </c>
      <c r="D46" s="45">
        <v>739.5</v>
      </c>
      <c r="E46" s="74"/>
      <c r="F46" s="74"/>
      <c r="G46" s="74"/>
      <c r="H46" s="73">
        <v>794.9</v>
      </c>
      <c r="I46" s="38"/>
      <c r="J46" s="75"/>
      <c r="K46" s="47"/>
      <c r="L46" s="49">
        <f t="shared" si="11"/>
        <v>107.49154834347532</v>
      </c>
      <c r="M46" s="38">
        <f t="shared" si="6"/>
        <v>55.39999999999998</v>
      </c>
    </row>
    <row r="47" spans="1:13" ht="38.25" customHeight="1">
      <c r="A47" s="77"/>
      <c r="B47" s="78" t="s">
        <v>164</v>
      </c>
      <c r="C47" s="45">
        <f>SUM(C36+C5)</f>
        <v>972676.1499999999</v>
      </c>
      <c r="D47" s="45">
        <f>SUM(D36+D5)</f>
        <v>142124.40000000002</v>
      </c>
      <c r="E47" s="46">
        <f>SUM(E36+E5)</f>
        <v>1013687.8999999999</v>
      </c>
      <c r="F47" s="46">
        <f>SUM(F37+F5)</f>
        <v>166.1</v>
      </c>
      <c r="G47" s="46">
        <f>SUM(G37+G5)</f>
        <v>6496.8</v>
      </c>
      <c r="H47" s="45">
        <f>SUM(H36+H5)</f>
        <v>168209.83000000002</v>
      </c>
      <c r="I47" s="38">
        <f>SUM(H47/E47*100)</f>
        <v>16.593848067043123</v>
      </c>
      <c r="J47" s="47"/>
      <c r="K47" s="48"/>
      <c r="L47" s="49">
        <f t="shared" si="11"/>
        <v>118.35394203950904</v>
      </c>
      <c r="M47" s="38">
        <f>SUM(H47-D47)</f>
        <v>26085.429999999993</v>
      </c>
    </row>
    <row r="48" ht="15.75">
      <c r="C48" s="79"/>
    </row>
    <row r="49" ht="15.75">
      <c r="C49" s="81"/>
    </row>
    <row r="50" ht="15.75">
      <c r="C50" s="81"/>
    </row>
  </sheetData>
  <sheetProtection/>
  <mergeCells count="1">
    <mergeCell ref="A1:L1"/>
  </mergeCells>
  <printOptions/>
  <pageMargins left="0.7874015748031497" right="0.1968503937007874" top="0.5118110236220472" bottom="0.2362204724409449" header="0.5118110236220472" footer="0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J61"/>
  <sheetViews>
    <sheetView view="pageBreakPreview" zoomScale="87" zoomScaleSheetLayoutView="87" zoomScalePageLayoutView="0" workbookViewId="0" topLeftCell="B1">
      <selection activeCell="F11" sqref="F11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51.25390625" style="2" customWidth="1"/>
    <col min="4" max="5" width="8.00390625" style="2" customWidth="1"/>
    <col min="6" max="6" width="16.00390625" style="2" customWidth="1"/>
    <col min="7" max="8" width="16.75390625" style="2" customWidth="1"/>
    <col min="9" max="9" width="15.625" style="2" customWidth="1"/>
    <col min="10" max="10" width="14.625" style="2" customWidth="1"/>
    <col min="11" max="16384" width="9.125" style="2" customWidth="1"/>
  </cols>
  <sheetData>
    <row r="1" spans="3:6" ht="4.5" customHeight="1">
      <c r="C1" s="84"/>
      <c r="D1" s="84"/>
      <c r="E1" s="84"/>
      <c r="F1" s="84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9" ht="15.75">
      <c r="C8" s="85" t="s">
        <v>68</v>
      </c>
      <c r="D8" s="85"/>
      <c r="E8" s="85"/>
      <c r="F8" s="85"/>
      <c r="G8" s="85"/>
      <c r="H8" s="85"/>
      <c r="I8" s="85"/>
    </row>
    <row r="9" spans="3:6" ht="15">
      <c r="C9" s="86"/>
      <c r="D9" s="87"/>
      <c r="E9" s="87"/>
      <c r="F9" s="87"/>
    </row>
    <row r="10" spans="3:9" ht="15">
      <c r="C10" s="88" t="s">
        <v>4</v>
      </c>
      <c r="D10" s="89"/>
      <c r="E10" s="89"/>
      <c r="F10" s="90"/>
      <c r="I10" s="4" t="s">
        <v>5</v>
      </c>
    </row>
    <row r="11" spans="3:10" ht="60" customHeight="1">
      <c r="C11" s="5" t="s">
        <v>6</v>
      </c>
      <c r="D11" s="6" t="s">
        <v>7</v>
      </c>
      <c r="E11" s="5" t="s">
        <v>67</v>
      </c>
      <c r="F11" s="5" t="s">
        <v>69</v>
      </c>
      <c r="G11" s="32" t="s">
        <v>70</v>
      </c>
      <c r="H11" s="32" t="s">
        <v>71</v>
      </c>
      <c r="I11" s="7" t="s">
        <v>8</v>
      </c>
      <c r="J11" s="7" t="s">
        <v>72</v>
      </c>
    </row>
    <row r="12" spans="3:10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/>
      <c r="I12" s="28">
        <v>6</v>
      </c>
      <c r="J12" s="29"/>
    </row>
    <row r="13" spans="3:10" ht="15.75">
      <c r="C13" s="8" t="s">
        <v>9</v>
      </c>
      <c r="D13" s="9" t="s">
        <v>10</v>
      </c>
      <c r="E13" s="9" t="s">
        <v>11</v>
      </c>
      <c r="F13" s="10">
        <f>F14+F15+F16+F18+F20+F17+F19</f>
        <v>91238.1</v>
      </c>
      <c r="G13" s="10">
        <f>G14+G15+G16+G18+G20+G17+G19</f>
        <v>15817.400000000001</v>
      </c>
      <c r="H13" s="10">
        <f>H14+H15+H16+H18+H20+H17+H19</f>
        <v>12575.6</v>
      </c>
      <c r="I13" s="10">
        <f>G13/F13*100</f>
        <v>17.336397842567962</v>
      </c>
      <c r="J13" s="30">
        <f>G13/H13*100</f>
        <v>125.77849168230541</v>
      </c>
    </row>
    <row r="14" spans="3:10" ht="51" customHeight="1">
      <c r="C14" s="11" t="s">
        <v>12</v>
      </c>
      <c r="D14" s="12" t="s">
        <v>10</v>
      </c>
      <c r="E14" s="12" t="s">
        <v>13</v>
      </c>
      <c r="F14" s="13">
        <v>1728.8</v>
      </c>
      <c r="G14" s="13">
        <v>1122.8</v>
      </c>
      <c r="H14" s="13">
        <v>284.6</v>
      </c>
      <c r="I14" s="14">
        <f aca="true" t="shared" si="0" ref="I14:I47">G14/F14*100</f>
        <v>64.94678389634429</v>
      </c>
      <c r="J14" s="31">
        <f aca="true" t="shared" si="1" ref="J14:J59">G14/H14*100</f>
        <v>394.5186226282501</v>
      </c>
    </row>
    <row r="15" spans="3:10" ht="50.25" customHeight="1">
      <c r="C15" s="15" t="s">
        <v>14</v>
      </c>
      <c r="D15" s="12" t="s">
        <v>10</v>
      </c>
      <c r="E15" s="12" t="s">
        <v>15</v>
      </c>
      <c r="F15" s="13">
        <v>2349.7</v>
      </c>
      <c r="G15" s="13">
        <v>405.6</v>
      </c>
      <c r="H15" s="13">
        <v>219</v>
      </c>
      <c r="I15" s="14">
        <f t="shared" si="0"/>
        <v>17.26177809933183</v>
      </c>
      <c r="J15" s="31">
        <f t="shared" si="1"/>
        <v>185.20547945205482</v>
      </c>
    </row>
    <row r="16" spans="3:10" ht="63" customHeight="1">
      <c r="C16" s="15" t="s">
        <v>16</v>
      </c>
      <c r="D16" s="12" t="s">
        <v>10</v>
      </c>
      <c r="E16" s="12" t="s">
        <v>17</v>
      </c>
      <c r="F16" s="13">
        <v>39056.6</v>
      </c>
      <c r="G16" s="13">
        <v>8228.6</v>
      </c>
      <c r="H16" s="13">
        <v>6644.7</v>
      </c>
      <c r="I16" s="14">
        <f t="shared" si="0"/>
        <v>21.06839817085973</v>
      </c>
      <c r="J16" s="31">
        <f t="shared" si="1"/>
        <v>123.8370430568724</v>
      </c>
    </row>
    <row r="17" spans="3:10" ht="18" customHeight="1">
      <c r="C17" s="16" t="s">
        <v>18</v>
      </c>
      <c r="D17" s="12" t="s">
        <v>10</v>
      </c>
      <c r="E17" s="12" t="s">
        <v>19</v>
      </c>
      <c r="F17" s="13">
        <v>29.1</v>
      </c>
      <c r="G17" s="13">
        <v>29.1</v>
      </c>
      <c r="H17" s="13">
        <v>0</v>
      </c>
      <c r="I17" s="14">
        <f>G17/F17*100</f>
        <v>100</v>
      </c>
      <c r="J17" s="31" t="s">
        <v>66</v>
      </c>
    </row>
    <row r="18" spans="3:10" ht="48.75" customHeight="1">
      <c r="C18" s="15" t="s">
        <v>20</v>
      </c>
      <c r="D18" s="12" t="s">
        <v>10</v>
      </c>
      <c r="E18" s="12" t="s">
        <v>21</v>
      </c>
      <c r="F18" s="13">
        <v>9055.9</v>
      </c>
      <c r="G18" s="13">
        <v>1345.2</v>
      </c>
      <c r="H18" s="13">
        <v>1149.8</v>
      </c>
      <c r="I18" s="14">
        <f t="shared" si="0"/>
        <v>14.854404311001668</v>
      </c>
      <c r="J18" s="31">
        <f t="shared" si="1"/>
        <v>116.99425987128198</v>
      </c>
    </row>
    <row r="19" spans="3:10" ht="19.5" customHeight="1">
      <c r="C19" s="15" t="s">
        <v>62</v>
      </c>
      <c r="D19" s="12" t="s">
        <v>10</v>
      </c>
      <c r="E19" s="12" t="s">
        <v>61</v>
      </c>
      <c r="F19" s="13">
        <v>15987.3</v>
      </c>
      <c r="G19" s="13">
        <v>0</v>
      </c>
      <c r="H19" s="13">
        <v>0</v>
      </c>
      <c r="I19" s="14" t="s">
        <v>66</v>
      </c>
      <c r="J19" s="31" t="s">
        <v>66</v>
      </c>
    </row>
    <row r="20" spans="3:10" ht="18.75" customHeight="1">
      <c r="C20" s="16" t="s">
        <v>22</v>
      </c>
      <c r="D20" s="12" t="s">
        <v>10</v>
      </c>
      <c r="E20" s="12">
        <v>13</v>
      </c>
      <c r="F20" s="13">
        <v>23030.7</v>
      </c>
      <c r="G20" s="13">
        <v>4686.1</v>
      </c>
      <c r="H20" s="13">
        <v>4277.5</v>
      </c>
      <c r="I20" s="14">
        <f t="shared" si="0"/>
        <v>20.3471887524044</v>
      </c>
      <c r="J20" s="31">
        <f t="shared" si="1"/>
        <v>109.55230859146698</v>
      </c>
    </row>
    <row r="21" spans="3:10" ht="31.5">
      <c r="C21" s="17" t="s">
        <v>23</v>
      </c>
      <c r="D21" s="9" t="s">
        <v>15</v>
      </c>
      <c r="E21" s="9" t="s">
        <v>11</v>
      </c>
      <c r="F21" s="10">
        <f>F22+F24+F23</f>
        <v>709.9000000000001</v>
      </c>
      <c r="G21" s="10">
        <f>G22+G24+G23</f>
        <v>71.89999999999999</v>
      </c>
      <c r="H21" s="10">
        <f>H22+H24+H23</f>
        <v>67.30000000000001</v>
      </c>
      <c r="I21" s="10">
        <f t="shared" si="0"/>
        <v>10.128187068601209</v>
      </c>
      <c r="J21" s="30">
        <f t="shared" si="1"/>
        <v>106.83506686478452</v>
      </c>
    </row>
    <row r="22" spans="3:10" ht="16.5" customHeight="1">
      <c r="C22" s="15" t="s">
        <v>63</v>
      </c>
      <c r="D22" s="12" t="s">
        <v>15</v>
      </c>
      <c r="E22" s="12" t="s">
        <v>24</v>
      </c>
      <c r="F22" s="13">
        <v>147.4</v>
      </c>
      <c r="G22" s="13">
        <v>8.2</v>
      </c>
      <c r="H22" s="13">
        <v>10</v>
      </c>
      <c r="I22" s="14">
        <f t="shared" si="0"/>
        <v>5.563093622795114</v>
      </c>
      <c r="J22" s="31">
        <f t="shared" si="1"/>
        <v>82</v>
      </c>
    </row>
    <row r="23" spans="3:10" ht="51" customHeight="1">
      <c r="C23" s="15" t="s">
        <v>64</v>
      </c>
      <c r="D23" s="12" t="s">
        <v>15</v>
      </c>
      <c r="E23" s="12" t="s">
        <v>53</v>
      </c>
      <c r="F23" s="13">
        <v>167.3</v>
      </c>
      <c r="G23" s="13">
        <v>4.1</v>
      </c>
      <c r="H23" s="13">
        <v>1.9</v>
      </c>
      <c r="I23" s="14">
        <f t="shared" si="0"/>
        <v>2.4506873879258815</v>
      </c>
      <c r="J23" s="31" t="s">
        <v>66</v>
      </c>
    </row>
    <row r="24" spans="3:10" ht="37.5" customHeight="1">
      <c r="C24" s="15" t="s">
        <v>25</v>
      </c>
      <c r="D24" s="12" t="s">
        <v>15</v>
      </c>
      <c r="E24" s="12">
        <v>14</v>
      </c>
      <c r="F24" s="13">
        <v>395.2</v>
      </c>
      <c r="G24" s="13">
        <v>59.6</v>
      </c>
      <c r="H24" s="13">
        <v>55.4</v>
      </c>
      <c r="I24" s="14">
        <f t="shared" si="0"/>
        <v>15.08097165991903</v>
      </c>
      <c r="J24" s="31">
        <f t="shared" si="1"/>
        <v>107.5812274368231</v>
      </c>
    </row>
    <row r="25" spans="3:10" ht="15.75">
      <c r="C25" s="8" t="s">
        <v>26</v>
      </c>
      <c r="D25" s="9" t="s">
        <v>17</v>
      </c>
      <c r="E25" s="9" t="s">
        <v>11</v>
      </c>
      <c r="F25" s="10">
        <f>F28+F29+F27+F26</f>
        <v>33804.6</v>
      </c>
      <c r="G25" s="10">
        <f>G28+G29+G27+G26</f>
        <v>3709.7999999999997</v>
      </c>
      <c r="H25" s="10">
        <f>H28+H29+H27+H26</f>
        <v>2471.8</v>
      </c>
      <c r="I25" s="10">
        <f t="shared" si="0"/>
        <v>10.974246108517775</v>
      </c>
      <c r="J25" s="30">
        <f t="shared" si="1"/>
        <v>150.08495832996195</v>
      </c>
    </row>
    <row r="26" spans="3:10" ht="15.75">
      <c r="C26" s="15" t="s">
        <v>73</v>
      </c>
      <c r="D26" s="12" t="s">
        <v>17</v>
      </c>
      <c r="E26" s="12" t="s">
        <v>10</v>
      </c>
      <c r="F26" s="14">
        <v>500</v>
      </c>
      <c r="G26" s="14">
        <v>0</v>
      </c>
      <c r="H26" s="14">
        <v>0</v>
      </c>
      <c r="I26" s="14">
        <f>G26/F26*100</f>
        <v>0</v>
      </c>
      <c r="J26" s="31" t="s">
        <v>66</v>
      </c>
    </row>
    <row r="27" spans="3:10" ht="15.75">
      <c r="C27" s="16" t="s">
        <v>60</v>
      </c>
      <c r="D27" s="12" t="s">
        <v>17</v>
      </c>
      <c r="E27" s="12" t="s">
        <v>43</v>
      </c>
      <c r="F27" s="14">
        <v>2723.7</v>
      </c>
      <c r="G27" s="14">
        <v>360.1</v>
      </c>
      <c r="H27" s="14">
        <v>0</v>
      </c>
      <c r="I27" s="14">
        <f t="shared" si="0"/>
        <v>13.220986158534348</v>
      </c>
      <c r="J27" s="31" t="s">
        <v>66</v>
      </c>
    </row>
    <row r="28" spans="3:10" ht="18.75">
      <c r="C28" s="16" t="s">
        <v>27</v>
      </c>
      <c r="D28" s="12" t="s">
        <v>17</v>
      </c>
      <c r="E28" s="12" t="s">
        <v>24</v>
      </c>
      <c r="F28" s="13">
        <v>27580.8</v>
      </c>
      <c r="G28" s="13">
        <v>3349.7</v>
      </c>
      <c r="H28" s="13">
        <v>2470</v>
      </c>
      <c r="I28" s="14">
        <f t="shared" si="0"/>
        <v>12.145042928413968</v>
      </c>
      <c r="J28" s="31">
        <f t="shared" si="1"/>
        <v>135.6153846153846</v>
      </c>
    </row>
    <row r="29" spans="3:10" ht="18.75" customHeight="1">
      <c r="C29" s="16" t="s">
        <v>28</v>
      </c>
      <c r="D29" s="12" t="s">
        <v>17</v>
      </c>
      <c r="E29" s="12">
        <v>12</v>
      </c>
      <c r="F29" s="13">
        <v>3000.1</v>
      </c>
      <c r="G29" s="13">
        <v>0</v>
      </c>
      <c r="H29" s="13">
        <v>1.8</v>
      </c>
      <c r="I29" s="14">
        <f t="shared" si="0"/>
        <v>0</v>
      </c>
      <c r="J29" s="31">
        <f t="shared" si="1"/>
        <v>0</v>
      </c>
    </row>
    <row r="30" spans="3:10" ht="17.25" customHeight="1">
      <c r="C30" s="8" t="s">
        <v>29</v>
      </c>
      <c r="D30" s="9" t="s">
        <v>19</v>
      </c>
      <c r="E30" s="9" t="s">
        <v>11</v>
      </c>
      <c r="F30" s="10">
        <f>F31+F32+F33</f>
        <v>4216.6</v>
      </c>
      <c r="G30" s="10">
        <f>G31+G32+G33</f>
        <v>8.7</v>
      </c>
      <c r="H30" s="10">
        <f>H31+H32+H33</f>
        <v>146.5</v>
      </c>
      <c r="I30" s="10">
        <f>G30/F30*100</f>
        <v>0.20632737276478677</v>
      </c>
      <c r="J30" s="30">
        <f t="shared" si="1"/>
        <v>5.938566552901023</v>
      </c>
    </row>
    <row r="31" spans="3:10" ht="18" customHeight="1">
      <c r="C31" s="16" t="s">
        <v>30</v>
      </c>
      <c r="D31" s="12" t="s">
        <v>19</v>
      </c>
      <c r="E31" s="12" t="s">
        <v>10</v>
      </c>
      <c r="F31" s="13">
        <v>300</v>
      </c>
      <c r="G31" s="13">
        <v>8.7</v>
      </c>
      <c r="H31" s="13">
        <v>143.9</v>
      </c>
      <c r="I31" s="14">
        <f t="shared" si="0"/>
        <v>2.9</v>
      </c>
      <c r="J31" s="31">
        <f t="shared" si="1"/>
        <v>6.045865184155663</v>
      </c>
    </row>
    <row r="32" spans="3:10" ht="18" customHeight="1">
      <c r="C32" s="16" t="s">
        <v>31</v>
      </c>
      <c r="D32" s="12" t="s">
        <v>19</v>
      </c>
      <c r="E32" s="12" t="s">
        <v>13</v>
      </c>
      <c r="F32" s="13">
        <v>2097</v>
      </c>
      <c r="G32" s="13">
        <v>0</v>
      </c>
      <c r="H32" s="13">
        <v>2.6</v>
      </c>
      <c r="I32" s="14">
        <f t="shared" si="0"/>
        <v>0</v>
      </c>
      <c r="J32" s="31">
        <f t="shared" si="1"/>
        <v>0</v>
      </c>
    </row>
    <row r="33" spans="3:10" ht="17.25" customHeight="1">
      <c r="C33" s="16" t="s">
        <v>32</v>
      </c>
      <c r="D33" s="12" t="s">
        <v>19</v>
      </c>
      <c r="E33" s="12" t="s">
        <v>15</v>
      </c>
      <c r="F33" s="13">
        <v>1819.6</v>
      </c>
      <c r="G33" s="13">
        <v>0</v>
      </c>
      <c r="H33" s="13">
        <v>0</v>
      </c>
      <c r="I33" s="14">
        <f t="shared" si="0"/>
        <v>0</v>
      </c>
      <c r="J33" s="31" t="s">
        <v>66</v>
      </c>
    </row>
    <row r="34" spans="3:10" ht="15.75">
      <c r="C34" s="17" t="s">
        <v>33</v>
      </c>
      <c r="D34" s="9" t="s">
        <v>21</v>
      </c>
      <c r="E34" s="9" t="s">
        <v>11</v>
      </c>
      <c r="F34" s="10">
        <f>F35</f>
        <v>610.3</v>
      </c>
      <c r="G34" s="10">
        <f>G35</f>
        <v>40.8</v>
      </c>
      <c r="H34" s="18">
        <f>H35</f>
        <v>17.5</v>
      </c>
      <c r="I34" s="10">
        <f t="shared" si="0"/>
        <v>6.685236768802229</v>
      </c>
      <c r="J34" s="30">
        <f t="shared" si="1"/>
        <v>233.14285714285714</v>
      </c>
    </row>
    <row r="35" spans="3:10" ht="16.5" customHeight="1">
      <c r="C35" s="15" t="s">
        <v>34</v>
      </c>
      <c r="D35" s="12" t="s">
        <v>21</v>
      </c>
      <c r="E35" s="12" t="s">
        <v>19</v>
      </c>
      <c r="F35" s="13">
        <v>610.3</v>
      </c>
      <c r="G35" s="13">
        <v>40.8</v>
      </c>
      <c r="H35" s="13">
        <v>17.5</v>
      </c>
      <c r="I35" s="14">
        <f t="shared" si="0"/>
        <v>6.685236768802229</v>
      </c>
      <c r="J35" s="31">
        <f t="shared" si="1"/>
        <v>233.14285714285714</v>
      </c>
    </row>
    <row r="36" spans="3:10" ht="16.5" customHeight="1">
      <c r="C36" s="8" t="s">
        <v>35</v>
      </c>
      <c r="D36" s="9" t="s">
        <v>36</v>
      </c>
      <c r="E36" s="9" t="s">
        <v>11</v>
      </c>
      <c r="F36" s="10">
        <f>F37+F38+F39+F40+F41</f>
        <v>699189.6</v>
      </c>
      <c r="G36" s="19">
        <f>SUM(G37:G41)</f>
        <v>105248.7</v>
      </c>
      <c r="H36" s="19">
        <f>SUM(H37:H41)</f>
        <v>99211.9</v>
      </c>
      <c r="I36" s="10">
        <f t="shared" si="0"/>
        <v>15.052955593160997</v>
      </c>
      <c r="J36" s="30">
        <f t="shared" si="1"/>
        <v>106.08475394584723</v>
      </c>
    </row>
    <row r="37" spans="3:10" ht="18.75" customHeight="1">
      <c r="C37" s="16" t="s">
        <v>37</v>
      </c>
      <c r="D37" s="12" t="s">
        <v>36</v>
      </c>
      <c r="E37" s="12" t="s">
        <v>10</v>
      </c>
      <c r="F37" s="13">
        <v>172435.9</v>
      </c>
      <c r="G37" s="13">
        <v>22605.9</v>
      </c>
      <c r="H37" s="13">
        <v>23380.9</v>
      </c>
      <c r="I37" s="14">
        <f t="shared" si="0"/>
        <v>13.109741069000133</v>
      </c>
      <c r="J37" s="31">
        <f t="shared" si="1"/>
        <v>96.68532862293581</v>
      </c>
    </row>
    <row r="38" spans="3:10" ht="16.5" customHeight="1">
      <c r="C38" s="16" t="s">
        <v>38</v>
      </c>
      <c r="D38" s="12" t="s">
        <v>36</v>
      </c>
      <c r="E38" s="12" t="s">
        <v>13</v>
      </c>
      <c r="F38" s="13">
        <v>431645.3</v>
      </c>
      <c r="G38" s="13">
        <v>64422</v>
      </c>
      <c r="H38" s="13">
        <v>58588.6</v>
      </c>
      <c r="I38" s="14">
        <f t="shared" si="0"/>
        <v>14.924754190535609</v>
      </c>
      <c r="J38" s="31">
        <f t="shared" si="1"/>
        <v>109.95654444721328</v>
      </c>
    </row>
    <row r="39" spans="3:10" ht="18" customHeight="1">
      <c r="C39" s="11" t="s">
        <v>39</v>
      </c>
      <c r="D39" s="12" t="s">
        <v>36</v>
      </c>
      <c r="E39" s="12" t="s">
        <v>15</v>
      </c>
      <c r="F39" s="13">
        <v>34647</v>
      </c>
      <c r="G39" s="13">
        <v>5819.9</v>
      </c>
      <c r="H39" s="13">
        <v>6111.2</v>
      </c>
      <c r="I39" s="14">
        <f t="shared" si="0"/>
        <v>16.797702542788695</v>
      </c>
      <c r="J39" s="31">
        <f t="shared" si="1"/>
        <v>95.23334206047912</v>
      </c>
    </row>
    <row r="40" spans="3:10" ht="15.75" customHeight="1">
      <c r="C40" s="16" t="s">
        <v>40</v>
      </c>
      <c r="D40" s="12" t="s">
        <v>36</v>
      </c>
      <c r="E40" s="12" t="s">
        <v>36</v>
      </c>
      <c r="F40" s="13">
        <v>5831.4</v>
      </c>
      <c r="G40" s="13">
        <v>736.8</v>
      </c>
      <c r="H40" s="13">
        <v>685.9</v>
      </c>
      <c r="I40" s="14">
        <f t="shared" si="0"/>
        <v>12.635044757691121</v>
      </c>
      <c r="J40" s="31">
        <f t="shared" si="1"/>
        <v>107.42090683773145</v>
      </c>
    </row>
    <row r="41" spans="3:10" ht="18.75">
      <c r="C41" s="16" t="s">
        <v>41</v>
      </c>
      <c r="D41" s="12" t="s">
        <v>36</v>
      </c>
      <c r="E41" s="12" t="s">
        <v>24</v>
      </c>
      <c r="F41" s="13">
        <v>54630</v>
      </c>
      <c r="G41" s="13">
        <v>11664.1</v>
      </c>
      <c r="H41" s="13">
        <v>10445.3</v>
      </c>
      <c r="I41" s="14">
        <f t="shared" si="0"/>
        <v>21.35108914515834</v>
      </c>
      <c r="J41" s="31">
        <f t="shared" si="1"/>
        <v>111.66840588590085</v>
      </c>
    </row>
    <row r="42" spans="3:10" ht="15.75">
      <c r="C42" s="8" t="s">
        <v>42</v>
      </c>
      <c r="D42" s="9" t="s">
        <v>43</v>
      </c>
      <c r="E42" s="9" t="s">
        <v>11</v>
      </c>
      <c r="F42" s="10">
        <f>F43+F44</f>
        <v>90282</v>
      </c>
      <c r="G42" s="10">
        <f>G43+G44</f>
        <v>7928.2</v>
      </c>
      <c r="H42" s="10">
        <f>H43+H44</f>
        <v>7048.4</v>
      </c>
      <c r="I42" s="10">
        <f t="shared" si="0"/>
        <v>8.781595445382246</v>
      </c>
      <c r="J42" s="30">
        <f t="shared" si="1"/>
        <v>112.48226547869021</v>
      </c>
    </row>
    <row r="43" spans="3:10" ht="18.75">
      <c r="C43" s="16" t="s">
        <v>44</v>
      </c>
      <c r="D43" s="12" t="s">
        <v>43</v>
      </c>
      <c r="E43" s="12" t="s">
        <v>10</v>
      </c>
      <c r="F43" s="13">
        <v>85556.9</v>
      </c>
      <c r="G43" s="13">
        <v>6854.9</v>
      </c>
      <c r="H43" s="13">
        <v>6135.5</v>
      </c>
      <c r="I43" s="14">
        <f t="shared" si="0"/>
        <v>8.012094874872746</v>
      </c>
      <c r="J43" s="31">
        <f t="shared" si="1"/>
        <v>111.7252057697009</v>
      </c>
    </row>
    <row r="44" spans="3:10" ht="15.75" customHeight="1">
      <c r="C44" s="16" t="s">
        <v>45</v>
      </c>
      <c r="D44" s="12" t="s">
        <v>43</v>
      </c>
      <c r="E44" s="12" t="s">
        <v>17</v>
      </c>
      <c r="F44" s="13">
        <v>4725.1</v>
      </c>
      <c r="G44" s="13">
        <v>1073.3</v>
      </c>
      <c r="H44" s="13">
        <v>912.9</v>
      </c>
      <c r="I44" s="14">
        <f t="shared" si="0"/>
        <v>22.714863177498888</v>
      </c>
      <c r="J44" s="31">
        <f t="shared" si="1"/>
        <v>117.57038010735019</v>
      </c>
    </row>
    <row r="45" spans="3:10" ht="15.75">
      <c r="C45" s="8" t="s">
        <v>46</v>
      </c>
      <c r="D45" s="9" t="s">
        <v>24</v>
      </c>
      <c r="E45" s="9" t="s">
        <v>11</v>
      </c>
      <c r="F45" s="10">
        <f>+F47+F46</f>
        <v>989.5</v>
      </c>
      <c r="G45" s="10">
        <f>+G47+G46</f>
        <v>161.3</v>
      </c>
      <c r="H45" s="10">
        <f>+H47+H46</f>
        <v>34</v>
      </c>
      <c r="I45" s="10">
        <f t="shared" si="0"/>
        <v>16.301162203132897</v>
      </c>
      <c r="J45" s="30">
        <f t="shared" si="1"/>
        <v>474.4117647058824</v>
      </c>
    </row>
    <row r="46" spans="3:10" ht="18.75" customHeight="1">
      <c r="C46" s="16" t="s">
        <v>65</v>
      </c>
      <c r="D46" s="12" t="s">
        <v>24</v>
      </c>
      <c r="E46" s="12" t="s">
        <v>36</v>
      </c>
      <c r="F46" s="25">
        <v>551.5</v>
      </c>
      <c r="G46" s="25">
        <v>143.3</v>
      </c>
      <c r="H46" s="25">
        <v>0</v>
      </c>
      <c r="I46" s="14">
        <f t="shared" si="0"/>
        <v>25.98368087035358</v>
      </c>
      <c r="J46" s="31" t="s">
        <v>66</v>
      </c>
    </row>
    <row r="47" spans="3:10" ht="18.75">
      <c r="C47" s="16" t="s">
        <v>47</v>
      </c>
      <c r="D47" s="12" t="s">
        <v>24</v>
      </c>
      <c r="E47" s="12" t="s">
        <v>24</v>
      </c>
      <c r="F47" s="13">
        <v>438</v>
      </c>
      <c r="G47" s="13">
        <v>18</v>
      </c>
      <c r="H47" s="13">
        <v>34</v>
      </c>
      <c r="I47" s="14">
        <f t="shared" si="0"/>
        <v>4.10958904109589</v>
      </c>
      <c r="J47" s="31">
        <f t="shared" si="1"/>
        <v>52.94117647058824</v>
      </c>
    </row>
    <row r="48" spans="3:10" ht="15.75">
      <c r="C48" s="8" t="s">
        <v>48</v>
      </c>
      <c r="D48" s="9">
        <v>10</v>
      </c>
      <c r="E48" s="9" t="s">
        <v>11</v>
      </c>
      <c r="F48" s="10">
        <f>F49+F50+F51+F52</f>
        <v>34794.2</v>
      </c>
      <c r="G48" s="10">
        <f>G49+G50+G51+G52</f>
        <v>10176.2</v>
      </c>
      <c r="H48" s="10">
        <f>H49+H50+H51+H52</f>
        <v>8849.099999999999</v>
      </c>
      <c r="I48" s="10">
        <f>G48/F48*100</f>
        <v>29.24682849440424</v>
      </c>
      <c r="J48" s="30">
        <f t="shared" si="1"/>
        <v>114.99700534517636</v>
      </c>
    </row>
    <row r="49" spans="3:10" ht="16.5" customHeight="1">
      <c r="C49" s="16" t="s">
        <v>49</v>
      </c>
      <c r="D49" s="12">
        <v>10</v>
      </c>
      <c r="E49" s="12" t="s">
        <v>10</v>
      </c>
      <c r="F49" s="13">
        <v>1941.7</v>
      </c>
      <c r="G49" s="13">
        <v>379.2</v>
      </c>
      <c r="H49" s="13">
        <v>422.4</v>
      </c>
      <c r="I49" s="14">
        <f aca="true" t="shared" si="2" ref="I49:I59">G49/F49*100</f>
        <v>19.52927846732245</v>
      </c>
      <c r="J49" s="31">
        <f t="shared" si="1"/>
        <v>89.77272727272727</v>
      </c>
    </row>
    <row r="50" spans="3:10" ht="15.75" customHeight="1">
      <c r="C50" s="16" t="s">
        <v>50</v>
      </c>
      <c r="D50" s="12">
        <v>10</v>
      </c>
      <c r="E50" s="12" t="s">
        <v>15</v>
      </c>
      <c r="F50" s="13">
        <v>27296.2</v>
      </c>
      <c r="G50" s="13">
        <v>8573.1</v>
      </c>
      <c r="H50" s="13">
        <v>6960.9</v>
      </c>
      <c r="I50" s="14">
        <f t="shared" si="2"/>
        <v>31.407668466673016</v>
      </c>
      <c r="J50" s="31">
        <f t="shared" si="1"/>
        <v>123.1607981726501</v>
      </c>
    </row>
    <row r="51" spans="3:10" ht="15" customHeight="1">
      <c r="C51" s="16" t="s">
        <v>51</v>
      </c>
      <c r="D51" s="12">
        <v>10</v>
      </c>
      <c r="E51" s="12" t="s">
        <v>17</v>
      </c>
      <c r="F51" s="13">
        <v>5178.7</v>
      </c>
      <c r="G51" s="13">
        <v>1168.5</v>
      </c>
      <c r="H51" s="13">
        <v>1400</v>
      </c>
      <c r="I51" s="14">
        <f t="shared" si="2"/>
        <v>22.56357773186321</v>
      </c>
      <c r="J51" s="31">
        <f t="shared" si="1"/>
        <v>83.46428571428571</v>
      </c>
    </row>
    <row r="52" spans="3:10" ht="17.25" customHeight="1">
      <c r="C52" s="20" t="s">
        <v>52</v>
      </c>
      <c r="D52" s="12" t="s">
        <v>53</v>
      </c>
      <c r="E52" s="12" t="s">
        <v>21</v>
      </c>
      <c r="F52" s="13">
        <v>377.6</v>
      </c>
      <c r="G52" s="13">
        <v>55.4</v>
      </c>
      <c r="H52" s="13">
        <v>65.8</v>
      </c>
      <c r="I52" s="14">
        <f t="shared" si="2"/>
        <v>14.671610169491526</v>
      </c>
      <c r="J52" s="31">
        <f t="shared" si="1"/>
        <v>84.19452887537993</v>
      </c>
    </row>
    <row r="53" spans="3:10" ht="15.75">
      <c r="C53" s="8" t="s">
        <v>54</v>
      </c>
      <c r="D53" s="9">
        <v>11</v>
      </c>
      <c r="E53" s="9" t="s">
        <v>11</v>
      </c>
      <c r="F53" s="10">
        <f>F54+F55</f>
        <v>24695.3</v>
      </c>
      <c r="G53" s="10">
        <f>G54+G55</f>
        <v>1959</v>
      </c>
      <c r="H53" s="10">
        <f>H54+H55</f>
        <v>1802.1</v>
      </c>
      <c r="I53" s="10">
        <f t="shared" si="2"/>
        <v>7.9326835470717105</v>
      </c>
      <c r="J53" s="30">
        <f t="shared" si="1"/>
        <v>108.70650907274846</v>
      </c>
    </row>
    <row r="54" spans="3:10" ht="18.75">
      <c r="C54" s="16" t="s">
        <v>55</v>
      </c>
      <c r="D54" s="12">
        <v>11</v>
      </c>
      <c r="E54" s="12" t="s">
        <v>13</v>
      </c>
      <c r="F54" s="13">
        <v>21299.1</v>
      </c>
      <c r="G54" s="13">
        <v>1959</v>
      </c>
      <c r="H54" s="13">
        <v>1802.1</v>
      </c>
      <c r="I54" s="14">
        <f t="shared" si="2"/>
        <v>9.19757172838289</v>
      </c>
      <c r="J54" s="31">
        <f t="shared" si="1"/>
        <v>108.70650907274846</v>
      </c>
    </row>
    <row r="55" spans="3:10" ht="31.5">
      <c r="C55" s="16" t="s">
        <v>74</v>
      </c>
      <c r="D55" s="12" t="s">
        <v>61</v>
      </c>
      <c r="E55" s="12" t="s">
        <v>19</v>
      </c>
      <c r="F55" s="13">
        <v>3396.2</v>
      </c>
      <c r="G55" s="13">
        <v>0</v>
      </c>
      <c r="H55" s="13">
        <v>0</v>
      </c>
      <c r="I55" s="14">
        <f>G55/F55*100</f>
        <v>0</v>
      </c>
      <c r="J55" s="31" t="s">
        <v>66</v>
      </c>
    </row>
    <row r="56" spans="3:10" ht="48.75" customHeight="1">
      <c r="C56" s="17" t="s">
        <v>56</v>
      </c>
      <c r="D56" s="9">
        <v>14</v>
      </c>
      <c r="E56" s="9" t="s">
        <v>11</v>
      </c>
      <c r="F56" s="10">
        <f>F57+F58</f>
        <v>63918.899999999994</v>
      </c>
      <c r="G56" s="10">
        <f>SUM(G57:G58)</f>
        <v>11982.2</v>
      </c>
      <c r="H56" s="10">
        <f>SUM(H57:H58)</f>
        <v>9314.2</v>
      </c>
      <c r="I56" s="10">
        <f t="shared" si="2"/>
        <v>18.74594212353467</v>
      </c>
      <c r="J56" s="30">
        <f t="shared" si="1"/>
        <v>128.64443537823968</v>
      </c>
    </row>
    <row r="57" spans="3:10" ht="33" customHeight="1">
      <c r="C57" s="15" t="s">
        <v>57</v>
      </c>
      <c r="D57" s="12">
        <v>14</v>
      </c>
      <c r="E57" s="12" t="s">
        <v>10</v>
      </c>
      <c r="F57" s="13">
        <v>16977.8</v>
      </c>
      <c r="G57" s="21">
        <v>5077</v>
      </c>
      <c r="H57" s="21">
        <v>2852.3</v>
      </c>
      <c r="I57" s="14">
        <f t="shared" si="2"/>
        <v>29.903756670475563</v>
      </c>
      <c r="J57" s="31">
        <f t="shared" si="1"/>
        <v>177.9967044139817</v>
      </c>
    </row>
    <row r="58" spans="3:10" ht="18.75">
      <c r="C58" s="16" t="s">
        <v>58</v>
      </c>
      <c r="D58" s="12">
        <v>14</v>
      </c>
      <c r="E58" s="12" t="s">
        <v>13</v>
      </c>
      <c r="F58" s="13">
        <v>46941.1</v>
      </c>
      <c r="G58" s="21">
        <v>6905.2</v>
      </c>
      <c r="H58" s="21">
        <v>6461.9</v>
      </c>
      <c r="I58" s="14">
        <f t="shared" si="2"/>
        <v>14.710349778765302</v>
      </c>
      <c r="J58" s="31">
        <f t="shared" si="1"/>
        <v>106.86021139293398</v>
      </c>
    </row>
    <row r="59" spans="3:10" ht="18.75">
      <c r="C59" s="91" t="s">
        <v>59</v>
      </c>
      <c r="D59" s="92"/>
      <c r="E59" s="92"/>
      <c r="F59" s="22">
        <f>F13++F21++F25+F30++++++F34++F36+F42+F45+F48+F53+F56</f>
        <v>1044449</v>
      </c>
      <c r="G59" s="22">
        <f>G13+G21+G25+G30+G34+G36+G42+G45+G48+G53+G56</f>
        <v>157104.2</v>
      </c>
      <c r="H59" s="22">
        <f>H13+H21+H25+H30+H34+H36+H42+H45+H48+H53+H56</f>
        <v>141538.4</v>
      </c>
      <c r="I59" s="22">
        <f t="shared" si="2"/>
        <v>15.041825881397752</v>
      </c>
      <c r="J59" s="30">
        <f t="shared" si="1"/>
        <v>110.99758086851344</v>
      </c>
    </row>
    <row r="61" spans="5:6" ht="12">
      <c r="E61" s="23"/>
      <c r="F61" s="24"/>
    </row>
  </sheetData>
  <sheetProtection/>
  <mergeCells count="5">
    <mergeCell ref="C1:F1"/>
    <mergeCell ref="C8:I8"/>
    <mergeCell ref="C9:F9"/>
    <mergeCell ref="C10:F10"/>
    <mergeCell ref="C59:E59"/>
  </mergeCells>
  <printOptions/>
  <pageMargins left="0.7086614173228347" right="0.11811023622047245" top="0.1968503937007874" bottom="0.1968503937007874" header="0.31496062992125984" footer="0.31496062992125984"/>
  <pageSetup horizontalDpi="600" verticalDpi="600" orientation="portrait" paperSize="9" scale="60" r:id="rId1"/>
  <rowBreaks count="1" manualBreakCount="1">
    <brk id="59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Н.В.Смолин</cp:lastModifiedBy>
  <cp:lastPrinted>2022-01-19T05:17:34Z</cp:lastPrinted>
  <dcterms:created xsi:type="dcterms:W3CDTF">2020-04-16T14:18:19Z</dcterms:created>
  <dcterms:modified xsi:type="dcterms:W3CDTF">2022-11-24T14:20:19Z</dcterms:modified>
  <cp:category/>
  <cp:version/>
  <cp:contentType/>
  <cp:contentStatus/>
</cp:coreProperties>
</file>