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доходы 1 кв.2023" sheetId="1" r:id="rId1"/>
    <sheet name=" расходы 1 кв.2023" sheetId="2" r:id="rId2"/>
  </sheets>
  <definedNames>
    <definedName name="_xlnm.Print_Area" localSheetId="1">' расходы 1 кв.2023'!$C$1:$J$60</definedName>
    <definedName name="_xlnm.Print_Area" localSheetId="0">'доходы 1 кв.2023'!$A$1:$K$55</definedName>
  </definedNames>
  <calcPr fullCalcOnLoad="1"/>
</workbook>
</file>

<file path=xl/sharedStrings.xml><?xml version="1.0" encoding="utf-8"?>
<sst xmlns="http://schemas.openxmlformats.org/spreadsheetml/2006/main" count="218" uniqueCount="142">
  <si>
    <t>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</si>
  <si>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</si>
  <si>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</si>
  <si>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</si>
  <si>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</si>
  <si>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</si>
  <si>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</si>
  <si>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</si>
  <si>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</si>
  <si>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</si>
  <si>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</si>
  <si>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</si>
  <si>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</si>
  <si>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</si>
  <si>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</si>
  <si>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</si>
  <si>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</si>
  <si>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</si>
  <si>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</si>
  <si>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</si>
  <si>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</si>
  <si>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</si>
  <si>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</si>
  <si>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</si>
  <si>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</si>
  <si>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</si>
  <si>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Налог, взимаемый в связи с применением упрощенной системы налогообложения</t>
  </si>
  <si>
    <t>ПРОЧИЕ НЕНАЛОГОВЫЕ ДОХОДЫ</t>
  </si>
  <si>
    <t>Дотации</t>
  </si>
  <si>
    <t>Субсидии</t>
  </si>
  <si>
    <t>Субвенции</t>
  </si>
  <si>
    <t>Иные межбюджетные трасферты</t>
  </si>
  <si>
    <t>ВСЕГО</t>
  </si>
  <si>
    <t>Прочие безвозмездные поступления</t>
  </si>
  <si>
    <t>БЕЗВОЗМЕЗДНЫЕ ПОСТУПЛЕНИЯ</t>
  </si>
  <si>
    <t>Доходы в виде прибыли, приходящейся на доли в уставный капитал</t>
  </si>
  <si>
    <t>Структура</t>
  </si>
  <si>
    <t>В сравнении 2011/2010</t>
  </si>
  <si>
    <t>Налог на имущество организаций</t>
  </si>
  <si>
    <t>Патент</t>
  </si>
  <si>
    <t>Прочие поступления от использования имущества,</t>
  </si>
  <si>
    <t>Доходы от реализации иного имущества, находящегося в собственности поселений</t>
  </si>
  <si>
    <t>Доходы от продажи квартир</t>
  </si>
  <si>
    <t>Акцизы на нефтепродукты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</si>
  <si>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</si>
  <si>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мун. районов</t>
  </si>
  <si>
    <t>налоговые</t>
  </si>
  <si>
    <t>неналоговые</t>
  </si>
  <si>
    <t>БЕЗВОЗМЕЗДНЫЕ ПОСТУПЛЕНИЯ от негосударственных организаций</t>
  </si>
  <si>
    <t>БЕЗВОЗМЕЗДНЫЕ ПОСТУПЛЕНИЯ ОТ ДРУГИХ БЮДЖЕТОВ БЮДЖЕТНОЙ СИСТЕМЫ РФ</t>
  </si>
  <si>
    <t>ДОХОДЫ ОТ ВОЗВРАТА ОСТАТКОВ СУБСИДИЙ, СУБВЕНЦИЙ И ИНЫХ МЕЖБЮДЖЕТНЫХ ТРАНСФЕРТОВ, ИМЕЮЩИХ ЦЕЛЕВОЕ НАЗНАЧЕНИЕ, ПРОШЛЫХ ЛЕТ</t>
  </si>
  <si>
    <t>отклонение</t>
  </si>
  <si>
    <t>Денежные средства полученные от реализации иного имущества обращенного в собственность муниципального района</t>
  </si>
  <si>
    <t>Плата по соглашениям об установление сервитута, заключенным органами местного самоуправления муниципальных районов</t>
  </si>
  <si>
    <t>Исполнено  за 2022 год, тыс. руб.</t>
  </si>
  <si>
    <t>(тыс. рублей)</t>
  </si>
  <si>
    <t>Процент исполнения плана, %</t>
  </si>
  <si>
    <t>Аналитические данные о поступлении доходов в консолидированный бюджет Никольского муниципального района  по видам доходов за 1 квартал 2023 год.</t>
  </si>
  <si>
    <t>Утверждено на 2023 год, тыс. руб.</t>
  </si>
  <si>
    <t>Исполнено  на 01.04.2023 год, тыс. руб.</t>
  </si>
  <si>
    <t>2023 / 2022,%</t>
  </si>
  <si>
    <t>Исполнено  на 01.04.2022 год, тыс. руб.</t>
  </si>
  <si>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</si>
  <si>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</si>
  <si>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</si>
  <si>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</si>
  <si>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>Аналитические данные о расходах консолидированного бюджета Никольского муниципального района за I квартал 2023 год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</si>
  <si>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</si>
  <si>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</si>
  <si>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</si>
  <si>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</si>
  <si>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Под-раздел</t>
  </si>
  <si>
    <t>Утверждено на  2023 год</t>
  </si>
  <si>
    <t xml:space="preserve">Процент исполнения к годовому плану </t>
  </si>
  <si>
    <t>Процент исполнения к уровню 2022 года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</si>
  <si>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</si>
  <si>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</si>
  <si>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</si>
  <si>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</si>
  <si>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</si>
  <si>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</si>
  <si>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</si>
  <si>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</si>
  <si>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</si>
  <si>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</si>
  <si>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</si>
  <si>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</si>
  <si>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</si>
  <si>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Обеспечение проведения выборов и референдумов</t>
  </si>
  <si>
    <t>07</t>
  </si>
  <si>
    <t>-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</si>
  <si>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</si>
  <si>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</si>
  <si>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</si>
  <si>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</si>
  <si>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</si>
  <si>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</si>
  <si>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</si>
  <si>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</si>
  <si>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 ситуаций природного и техногенного характера, пожарная безопасность</t>
  </si>
  <si>
    <t>10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</si>
  <si>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</si>
  <si>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</si>
  <si>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Общеэкономические вопросы</t>
  </si>
  <si>
    <t>Транспорт</t>
  </si>
  <si>
    <t>08</t>
  </si>
  <si>
    <t>2,4 раза</t>
  </si>
  <si>
    <t>Дорожное хозяйство (дорожные фонды)</t>
  </si>
  <si>
    <t>Другие вопросы в области национальной экономики</t>
  </si>
  <si>
    <t>21 раз</t>
  </si>
  <si>
    <t>ЖИЛИЩНО-КОММУНАЛЬНОЕ ХОЗЯЙСТВО</t>
  </si>
  <si>
    <t>Жилищное хозяйство </t>
  </si>
  <si>
    <t>Коммунальное хозяйство </t>
  </si>
  <si>
    <t>13,9 раз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</si>
  <si>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</si>
  <si>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</si>
  <si>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</si>
  <si>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 </t>
  </si>
  <si>
    <t>ОБРАЗОВАНИЕ 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</si>
  <si>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</si>
  <si>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</si>
  <si>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</si>
  <si>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</si>
  <si>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</si>
  <si>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</si>
  <si>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</si>
  <si>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</si>
  <si>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</si>
  <si>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Санитарно-эпидемиологическое благополучие</t>
  </si>
  <si>
    <t>Другие вопросы в области здравоохранения</t>
  </si>
  <si>
    <t>2,2 раза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</si>
  <si>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</si>
  <si>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</si>
  <si>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</si>
  <si>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</si>
  <si>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</si>
  <si>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ФИЗИЧЕСКАЯ КУЛЬТУРА И СПОРТ</t>
  </si>
  <si>
    <t>Массовый спорт </t>
  </si>
  <si>
    <t>Другие вопросы в области физической культуры и спорта</t>
  </si>
  <si>
    <t>ИТОГО РАСХОДОВ </t>
  </si>
  <si>
    <t>Фактически исполнено на 01.04.2023 года</t>
  </si>
  <si>
    <t>Фактически исполнено на 01.04.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</si>
</sst>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&quot;р.&quot;"/>
    <numFmt numFmtId="181" formatCode="#,##0.0_р_."/>
    <numFmt numFmtId="182" formatCode="#,##0.0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#,##0.000"/>
    <numFmt numFmtId="189" formatCode="0.0000000"/>
  </numFmts>
  <fonts count="6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7" borderId="3" applyNumberFormat="0">
      <alignment horizontal="right" vertical="top"/>
      <protection/>
    </xf>
    <xf numFmtId="0" fontId="1" fillId="27" borderId="3" applyNumberFormat="0">
      <alignment horizontal="right" vertical="top"/>
      <protection/>
    </xf>
    <xf numFmtId="0" fontId="1" fillId="27" borderId="3" applyNumberFormat="0">
      <alignment horizontal="right" vertical="top"/>
      <protection/>
    </xf>
    <xf numFmtId="0" fontId="1" fillId="27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1" fillId="28" borderId="3">
      <alignment horizontal="left" vertical="top"/>
      <protection/>
    </xf>
    <xf numFmtId="49" fontId="27" fillId="0" borderId="3">
      <alignment horizontal="left" vertical="top"/>
      <protection/>
    </xf>
    <xf numFmtId="49" fontId="1" fillId="28" borderId="3">
      <alignment horizontal="left" vertical="top"/>
      <protection/>
    </xf>
    <xf numFmtId="49" fontId="1" fillId="28" borderId="3">
      <alignment horizontal="left" vertical="top"/>
      <protection/>
    </xf>
    <xf numFmtId="49" fontId="1" fillId="28" borderId="3">
      <alignment horizontal="left" vertical="top"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" fillId="29" borderId="3">
      <alignment horizontal="left" vertical="top" wrapText="1"/>
      <protection/>
    </xf>
    <xf numFmtId="0" fontId="1" fillId="29" borderId="3">
      <alignment horizontal="left" vertical="top" wrapText="1"/>
      <protection/>
    </xf>
    <xf numFmtId="0" fontId="1" fillId="29" borderId="3">
      <alignment horizontal="left" vertical="top" wrapText="1"/>
      <protection/>
    </xf>
    <xf numFmtId="0" fontId="1" fillId="29" borderId="3">
      <alignment horizontal="left" vertical="top" wrapText="1"/>
      <protection/>
    </xf>
    <xf numFmtId="0" fontId="27" fillId="0" borderId="3">
      <alignment horizontal="left" vertical="top" wrapText="1"/>
      <protection/>
    </xf>
    <xf numFmtId="0" fontId="1" fillId="2" borderId="3">
      <alignment horizontal="left" vertical="top" wrapText="1"/>
      <protection/>
    </xf>
    <xf numFmtId="0" fontId="1" fillId="2" borderId="3">
      <alignment horizontal="left" vertical="top" wrapText="1"/>
      <protection/>
    </xf>
    <xf numFmtId="0" fontId="1" fillId="2" borderId="3">
      <alignment horizontal="left" vertical="top" wrapText="1"/>
      <protection/>
    </xf>
    <xf numFmtId="0" fontId="1" fillId="2" borderId="3">
      <alignment horizontal="left" vertical="top" wrapText="1"/>
      <protection/>
    </xf>
    <xf numFmtId="0" fontId="1" fillId="30" borderId="3">
      <alignment horizontal="left" vertical="top" wrapText="1"/>
      <protection/>
    </xf>
    <xf numFmtId="0" fontId="1" fillId="30" borderId="3">
      <alignment horizontal="left" vertical="top" wrapText="1"/>
      <protection/>
    </xf>
    <xf numFmtId="0" fontId="1" fillId="30" borderId="3">
      <alignment horizontal="left" vertical="top" wrapText="1"/>
      <protection/>
    </xf>
    <xf numFmtId="0" fontId="1" fillId="30" borderId="3">
      <alignment horizontal="left" vertical="top" wrapText="1"/>
      <protection/>
    </xf>
    <xf numFmtId="0" fontId="1" fillId="31" borderId="3">
      <alignment horizontal="left" vertical="top" wrapText="1"/>
      <protection/>
    </xf>
    <xf numFmtId="0" fontId="1" fillId="31" borderId="3">
      <alignment horizontal="left" vertical="top" wrapText="1"/>
      <protection/>
    </xf>
    <xf numFmtId="0" fontId="1" fillId="31" borderId="3">
      <alignment horizontal="left" vertical="top" wrapText="1"/>
      <protection/>
    </xf>
    <xf numFmtId="0" fontId="1" fillId="31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28" fillId="0" borderId="0">
      <alignment horizontal="left" vertical="top"/>
      <protection/>
    </xf>
    <xf numFmtId="0" fontId="55" fillId="0" borderId="7" applyNumberFormat="0" applyFill="0" applyAlignment="0" applyProtection="0"/>
    <xf numFmtId="0" fontId="56" fillId="33" borderId="8" applyNumberFormat="0" applyAlignment="0" applyProtection="0"/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1" fillId="29" borderId="9" applyNumberFormat="0">
      <alignment horizontal="right" vertical="top"/>
      <protection/>
    </xf>
    <xf numFmtId="0" fontId="1" fillId="2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" borderId="9" applyNumberFormat="0">
      <alignment horizontal="right" vertical="top"/>
      <protection/>
    </xf>
    <xf numFmtId="0" fontId="1" fillId="2" borderId="9" applyNumberFormat="0">
      <alignment horizontal="right" vertical="top"/>
      <protection/>
    </xf>
    <xf numFmtId="0" fontId="1" fillId="2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9" borderId="9" applyNumberFormat="0">
      <alignment horizontal="right" vertical="top"/>
      <protection/>
    </xf>
    <xf numFmtId="0" fontId="1" fillId="29" borderId="9" applyNumberFormat="0">
      <alignment horizontal="right" vertical="top"/>
      <protection/>
    </xf>
    <xf numFmtId="0" fontId="1" fillId="29" borderId="9" applyNumberFormat="0">
      <alignment horizontal="right" vertical="top"/>
      <protection/>
    </xf>
    <xf numFmtId="0" fontId="1" fillId="30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30" borderId="9" applyNumberFormat="0">
      <alignment horizontal="right" vertical="top"/>
      <protection/>
    </xf>
    <xf numFmtId="0" fontId="1" fillId="30" borderId="9" applyNumberFormat="0">
      <alignment horizontal="right" vertical="top"/>
      <protection/>
    </xf>
    <xf numFmtId="0" fontId="1" fillId="30" borderId="9" applyNumberFormat="0">
      <alignment horizontal="right" vertical="top"/>
      <protection/>
    </xf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1" fillId="0" borderId="0" applyFont="0" applyFill="0" applyBorder="0" applyAlignment="0" applyProtection="0"/>
    <xf numFmtId="49" fontId="29" fillId="37" borderId="3">
      <alignment horizontal="left" vertical="top" wrapText="1"/>
      <protection/>
    </xf>
    <xf numFmtId="49" fontId="1" fillId="0" borderId="3">
      <alignment horizontal="left" vertical="top" wrapText="1"/>
      <protection/>
    </xf>
    <xf numFmtId="49" fontId="1" fillId="0" borderId="3">
      <alignment horizontal="left" vertical="top" wrapText="1"/>
      <protection/>
    </xf>
    <xf numFmtId="49" fontId="1" fillId="0" borderId="3">
      <alignment horizontal="left" vertical="top" wrapText="1"/>
      <protection/>
    </xf>
    <xf numFmtId="49" fontId="1" fillId="0" borderId="3">
      <alignment horizontal="left" vertical="top" wrapText="1"/>
      <protection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8" borderId="0" applyNumberFormat="0" applyBorder="0" applyAlignment="0" applyProtection="0"/>
    <xf numFmtId="0" fontId="1" fillId="32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1" fillId="32" borderId="3">
      <alignment horizontal="left" vertical="top" wrapText="1"/>
      <protection/>
    </xf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82" fontId="3" fillId="0" borderId="12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83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/>
    </xf>
    <xf numFmtId="18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vertical="top" wrapText="1"/>
    </xf>
    <xf numFmtId="182" fontId="7" fillId="0" borderId="12" xfId="0" applyNumberFormat="1" applyFont="1" applyBorder="1" applyAlignment="1">
      <alignment/>
    </xf>
    <xf numFmtId="0" fontId="4" fillId="39" borderId="12" xfId="0" applyFont="1" applyFill="1" applyBorder="1" applyAlignment="1">
      <alignment wrapText="1"/>
    </xf>
    <xf numFmtId="183" fontId="4" fillId="39" borderId="12" xfId="0" applyNumberFormat="1" applyFont="1" applyFill="1" applyBorder="1" applyAlignment="1">
      <alignment/>
    </xf>
    <xf numFmtId="4" fontId="3" fillId="39" borderId="12" xfId="0" applyNumberFormat="1" applyFont="1" applyFill="1" applyBorder="1" applyAlignment="1">
      <alignment wrapText="1"/>
    </xf>
    <xf numFmtId="182" fontId="3" fillId="39" borderId="12" xfId="0" applyNumberFormat="1" applyFont="1" applyFill="1" applyBorder="1" applyAlignment="1">
      <alignment wrapText="1"/>
    </xf>
    <xf numFmtId="182" fontId="3" fillId="39" borderId="1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3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182" fontId="4" fillId="39" borderId="12" xfId="0" applyNumberFormat="1" applyFont="1" applyFill="1" applyBorder="1" applyAlignment="1">
      <alignment wrapText="1"/>
    </xf>
    <xf numFmtId="4" fontId="4" fillId="39" borderId="12" xfId="0" applyNumberFormat="1" applyFont="1" applyFill="1" applyBorder="1" applyAlignment="1">
      <alignment wrapText="1"/>
    </xf>
    <xf numFmtId="182" fontId="3" fillId="39" borderId="12" xfId="101" applyNumberFormat="1" applyFont="1" applyFill="1" applyBorder="1" applyAlignment="1" applyProtection="1">
      <alignment wrapText="1"/>
      <protection hidden="1"/>
    </xf>
    <xf numFmtId="182" fontId="3" fillId="39" borderId="12" xfId="0" applyNumberFormat="1" applyFont="1" applyFill="1" applyBorder="1" applyAlignment="1">
      <alignment horizontal="right"/>
    </xf>
    <xf numFmtId="0" fontId="12" fillId="39" borderId="0" xfId="0" applyFont="1" applyFill="1" applyAlignment="1">
      <alignment/>
    </xf>
    <xf numFmtId="0" fontId="10" fillId="0" borderId="12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182" fontId="6" fillId="39" borderId="12" xfId="0" applyNumberFormat="1" applyFont="1" applyFill="1" applyBorder="1" applyAlignment="1">
      <alignment wrapText="1"/>
    </xf>
    <xf numFmtId="0" fontId="3" fillId="39" borderId="12" xfId="0" applyFont="1" applyFill="1" applyBorder="1" applyAlignment="1">
      <alignment horizontal="center" vertical="center" wrapText="1"/>
    </xf>
    <xf numFmtId="182" fontId="1" fillId="0" borderId="12" xfId="0" applyNumberFormat="1" applyFont="1" applyBorder="1" applyAlignment="1">
      <alignment/>
    </xf>
    <xf numFmtId="0" fontId="13" fillId="0" borderId="0" xfId="95" applyFont="1" applyFill="1" applyBorder="1" applyAlignment="1">
      <alignment horizontal="center" vertical="top"/>
      <protection/>
    </xf>
    <xf numFmtId="0" fontId="14" fillId="0" borderId="0" xfId="95" applyFont="1">
      <alignment/>
      <protection/>
    </xf>
    <xf numFmtId="0" fontId="15" fillId="0" borderId="0" xfId="95" applyFont="1" applyFill="1" applyBorder="1" applyAlignment="1">
      <alignment horizontal="left" vertical="top"/>
      <protection/>
    </xf>
    <xf numFmtId="0" fontId="20" fillId="0" borderId="0" xfId="95" applyFont="1">
      <alignment/>
      <protection/>
    </xf>
    <xf numFmtId="0" fontId="21" fillId="0" borderId="12" xfId="95" applyFont="1" applyFill="1" applyBorder="1" applyAlignment="1">
      <alignment horizontal="center" vertical="center" wrapText="1"/>
      <protection/>
    </xf>
    <xf numFmtId="0" fontId="21" fillId="0" borderId="12" xfId="95" applyFont="1" applyFill="1" applyBorder="1" applyAlignment="1">
      <alignment horizontal="center" vertical="center"/>
      <protection/>
    </xf>
    <xf numFmtId="0" fontId="22" fillId="0" borderId="12" xfId="95" applyFont="1" applyFill="1" applyBorder="1" applyAlignment="1">
      <alignment horizontal="center" vertical="center" wrapText="1"/>
      <protection/>
    </xf>
    <xf numFmtId="0" fontId="22" fillId="0" borderId="12" xfId="95" applyFont="1" applyBorder="1" applyAlignment="1">
      <alignment horizontal="center" vertical="center" wrapText="1"/>
      <protection/>
    </xf>
    <xf numFmtId="0" fontId="15" fillId="0" borderId="12" xfId="95" applyFont="1" applyFill="1" applyBorder="1" applyAlignment="1">
      <alignment horizontal="center" vertical="center" wrapText="1"/>
      <protection/>
    </xf>
    <xf numFmtId="0" fontId="15" fillId="0" borderId="12" xfId="95" applyFont="1" applyFill="1" applyBorder="1" applyAlignment="1">
      <alignment horizontal="center" vertical="center"/>
      <protection/>
    </xf>
    <xf numFmtId="0" fontId="20" fillId="0" borderId="12" xfId="95" applyFont="1" applyBorder="1" applyAlignment="1">
      <alignment horizontal="center" vertical="center" wrapText="1"/>
      <protection/>
    </xf>
    <xf numFmtId="0" fontId="14" fillId="0" borderId="12" xfId="95" applyFont="1" applyBorder="1">
      <alignment/>
      <protection/>
    </xf>
    <xf numFmtId="0" fontId="16" fillId="0" borderId="12" xfId="95" applyFont="1" applyFill="1" applyBorder="1" applyAlignment="1">
      <alignment horizontal="left" vertical="top" wrapText="1"/>
      <protection/>
    </xf>
    <xf numFmtId="49" fontId="16" fillId="0" borderId="12" xfId="95" applyNumberFormat="1" applyFont="1" applyFill="1" applyBorder="1" applyAlignment="1">
      <alignment horizontal="center" vertical="center"/>
      <protection/>
    </xf>
    <xf numFmtId="182" fontId="16" fillId="0" borderId="12" xfId="95" applyNumberFormat="1" applyFont="1" applyFill="1" applyBorder="1" applyAlignment="1">
      <alignment horizontal="center" vertical="center"/>
      <protection/>
    </xf>
    <xf numFmtId="183" fontId="7" fillId="0" borderId="12" xfId="95" applyNumberFormat="1" applyFont="1" applyBorder="1" applyAlignment="1">
      <alignment horizontal="center" vertical="center"/>
      <protection/>
    </xf>
    <xf numFmtId="0" fontId="23" fillId="40" borderId="12" xfId="95" applyFont="1" applyFill="1" applyBorder="1" applyAlignment="1">
      <alignment horizontal="left" wrapText="1"/>
      <protection/>
    </xf>
    <xf numFmtId="49" fontId="24" fillId="0" borderId="12" xfId="95" applyNumberFormat="1" applyFont="1" applyFill="1" applyBorder="1" applyAlignment="1">
      <alignment horizontal="center" vertical="center"/>
      <protection/>
    </xf>
    <xf numFmtId="182" fontId="4" fillId="39" borderId="12" xfId="95" applyNumberFormat="1" applyFont="1" applyFill="1" applyBorder="1" applyAlignment="1">
      <alignment horizontal="center" vertical="center"/>
      <protection/>
    </xf>
    <xf numFmtId="182" fontId="24" fillId="0" borderId="12" xfId="95" applyNumberFormat="1" applyFont="1" applyFill="1" applyBorder="1" applyAlignment="1">
      <alignment horizontal="center" vertical="center"/>
      <protection/>
    </xf>
    <xf numFmtId="183" fontId="23" fillId="0" borderId="12" xfId="95" applyNumberFormat="1" applyFont="1" applyBorder="1" applyAlignment="1">
      <alignment horizontal="center" vertical="center"/>
      <protection/>
    </xf>
    <xf numFmtId="0" fontId="24" fillId="0" borderId="12" xfId="95" applyFont="1" applyFill="1" applyBorder="1" applyAlignment="1">
      <alignment vertical="top" wrapText="1"/>
      <protection/>
    </xf>
    <xf numFmtId="0" fontId="24" fillId="0" borderId="12" xfId="95" applyFont="1" applyFill="1" applyBorder="1" applyAlignment="1">
      <alignment horizontal="left" vertical="top" wrapText="1"/>
      <protection/>
    </xf>
    <xf numFmtId="182" fontId="3" fillId="39" borderId="12" xfId="95" applyNumberFormat="1" applyFont="1" applyFill="1" applyBorder="1" applyAlignment="1">
      <alignment horizontal="center" vertical="center"/>
      <protection/>
    </xf>
    <xf numFmtId="0" fontId="16" fillId="0" borderId="12" xfId="95" applyFont="1" applyFill="1" applyBorder="1" applyAlignment="1">
      <alignment vertical="top" wrapText="1"/>
      <protection/>
    </xf>
    <xf numFmtId="182" fontId="4" fillId="0" borderId="12" xfId="95" applyNumberFormat="1" applyFont="1" applyFill="1" applyBorder="1" applyAlignment="1">
      <alignment horizontal="center" vertical="center"/>
      <protection/>
    </xf>
    <xf numFmtId="182" fontId="16" fillId="39" borderId="12" xfId="95" applyNumberFormat="1" applyFont="1" applyFill="1" applyBorder="1" applyAlignment="1">
      <alignment horizontal="center" vertical="center"/>
      <protection/>
    </xf>
    <xf numFmtId="182" fontId="7" fillId="39" borderId="12" xfId="95" applyNumberFormat="1" applyFont="1" applyFill="1" applyBorder="1" applyAlignment="1">
      <alignment horizontal="center" vertical="center"/>
      <protection/>
    </xf>
    <xf numFmtId="182" fontId="25" fillId="0" borderId="12" xfId="95" applyNumberFormat="1" applyFont="1" applyFill="1" applyBorder="1" applyAlignment="1">
      <alignment horizontal="center" vertical="center"/>
      <protection/>
    </xf>
    <xf numFmtId="0" fontId="23" fillId="0" borderId="12" xfId="95" applyFont="1" applyBorder="1">
      <alignment/>
      <protection/>
    </xf>
    <xf numFmtId="182" fontId="26" fillId="0" borderId="12" xfId="95" applyNumberFormat="1" applyFont="1" applyFill="1" applyBorder="1" applyAlignment="1">
      <alignment horizontal="center" vertical="center"/>
      <protection/>
    </xf>
    <xf numFmtId="49" fontId="14" fillId="0" borderId="0" xfId="95" applyNumberFormat="1" applyFont="1" applyAlignment="1">
      <alignment wrapText="1"/>
      <protection/>
    </xf>
    <xf numFmtId="182" fontId="14" fillId="0" borderId="0" xfId="95" applyNumberFormat="1" applyFont="1">
      <alignment/>
      <protection/>
    </xf>
    <xf numFmtId="0" fontId="5" fillId="0" borderId="0" xfId="0" applyFont="1" applyAlignment="1">
      <alignment horizontal="center" wrapText="1"/>
    </xf>
    <xf numFmtId="0" fontId="9" fillId="0" borderId="13" xfId="0" applyFont="1" applyBorder="1" applyAlignment="1">
      <alignment horizontal="right"/>
    </xf>
    <xf numFmtId="0" fontId="13" fillId="0" borderId="0" xfId="95" applyFont="1" applyFill="1" applyBorder="1" applyAlignment="1">
      <alignment horizontal="center" vertical="top"/>
      <protection/>
    </xf>
    <xf numFmtId="0" fontId="16" fillId="0" borderId="0" xfId="97" applyFont="1" applyFill="1" applyBorder="1" applyAlignment="1">
      <alignment horizontal="center" vertical="center"/>
      <protection/>
    </xf>
    <xf numFmtId="0" fontId="17" fillId="0" borderId="0" xfId="95" applyFont="1" applyFill="1" applyBorder="1" applyAlignment="1">
      <alignment horizontal="left" vertical="top"/>
      <protection/>
    </xf>
    <xf numFmtId="0" fontId="18" fillId="0" borderId="0" xfId="95" applyFont="1" applyAlignment="1">
      <alignment horizontal="left" vertical="top"/>
      <protection/>
    </xf>
    <xf numFmtId="0" fontId="19" fillId="0" borderId="14" xfId="95" applyFont="1" applyFill="1" applyBorder="1" applyAlignment="1">
      <alignment horizontal="center" vertical="top"/>
      <protection/>
    </xf>
    <xf numFmtId="0" fontId="19" fillId="0" borderId="13" xfId="95" applyFont="1" applyFill="1" applyBorder="1" applyAlignment="1">
      <alignment horizontal="center" vertical="top"/>
      <protection/>
    </xf>
    <xf numFmtId="0" fontId="19" fillId="0" borderId="0" xfId="95" applyFont="1" applyFill="1" applyBorder="1" applyAlignment="1">
      <alignment horizontal="center" vertical="top"/>
      <protection/>
    </xf>
    <xf numFmtId="0" fontId="26" fillId="0" borderId="12" xfId="95" applyFont="1" applyFill="1" applyBorder="1" applyAlignment="1">
      <alignment horizontal="center" vertical="top" wrapText="1"/>
      <protection/>
    </xf>
    <xf numFmtId="0" fontId="3" fillId="0" borderId="12" xfId="95" applyFont="1" applyBorder="1" applyAlignment="1">
      <alignment horizontal="center"/>
      <protection/>
    </xf>
  </cellXfs>
  <cellStyles count="1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бычный_tmp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Плохой" xfId="126"/>
    <cellStyle name="Пояснение" xfId="127"/>
    <cellStyle name="Примечание" xfId="128"/>
    <cellStyle name="Percent" xfId="129"/>
    <cellStyle name="Свойства элементов измерения" xfId="130"/>
    <cellStyle name="Свойства элементов измерения [печать]" xfId="131"/>
    <cellStyle name="Свойства элементов измерения [печать] 2" xfId="132"/>
    <cellStyle name="Свойства элементов измерения [печать] 3" xfId="133"/>
    <cellStyle name="Свойства элементов измерения [печать] 4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  <cellStyle name="Элементы осей" xfId="140"/>
    <cellStyle name="Элементы осей [печать]" xfId="141"/>
    <cellStyle name="Элементы осей [печать] 2" xfId="142"/>
    <cellStyle name="Элементы осей [печать] 3" xfId="143"/>
    <cellStyle name="Элементы осей [печать] 4" xfId="144"/>
    <cellStyle name="Элементы осей 2" xfId="145"/>
    <cellStyle name="Элементы осей 3" xfId="146"/>
    <cellStyle name="Элементы осей 4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9.140625" defaultRowHeight="12"/>
  <cols>
    <col min="1" max="1" width="103.00390625" style="1" customWidth="1"/>
    <col min="2" max="2" width="19.8515625" style="1" customWidth="1"/>
    <col min="3" max="3" width="18.8515625" style="1" customWidth="1"/>
    <col min="4" max="4" width="19.8515625" style="1" customWidth="1"/>
    <col min="5" max="5" width="17.7109375" style="1" customWidth="1"/>
    <col min="6" max="6" width="14.7109375" style="0" customWidth="1"/>
    <col min="7" max="7" width="14.140625" style="0" hidden="1" customWidth="1"/>
    <col min="8" max="8" width="14.28125" style="0" hidden="1" customWidth="1"/>
    <col min="9" max="9" width="14.8515625" style="0" customWidth="1"/>
    <col min="10" max="10" width="17.140625" style="0" hidden="1" customWidth="1"/>
    <col min="11" max="11" width="15.140625" style="0" hidden="1" customWidth="1"/>
  </cols>
  <sheetData>
    <row r="1" s="1" customFormat="1" ht="11.25"/>
    <row r="2" spans="1:5" s="1" customFormat="1" ht="54.75" customHeight="1">
      <c r="A2" s="70" t="s">
        <v>57</v>
      </c>
      <c r="B2" s="70"/>
      <c r="C2" s="70"/>
      <c r="D2" s="70"/>
      <c r="E2" s="70"/>
    </row>
    <row r="3" spans="1:9" s="1" customFormat="1" ht="22.5">
      <c r="A3" s="21"/>
      <c r="B3" s="21"/>
      <c r="C3" s="21"/>
      <c r="D3" s="21"/>
      <c r="E3" s="21"/>
      <c r="F3" s="71" t="s">
        <v>55</v>
      </c>
      <c r="G3" s="71"/>
      <c r="H3" s="71"/>
      <c r="I3" s="71"/>
    </row>
    <row r="4" spans="1:9" s="1" customFormat="1" ht="18.75">
      <c r="A4" s="32" t="s">
        <v>47</v>
      </c>
      <c r="B4" s="22">
        <f>SUM(B7-B5)</f>
        <v>24671.47000000003</v>
      </c>
      <c r="C4" s="22">
        <f>SUM(C7-C5)</f>
        <v>3725.229999999996</v>
      </c>
      <c r="D4" s="22">
        <f>SUM(D7-D5)</f>
        <v>9181.700000000012</v>
      </c>
      <c r="E4" s="22">
        <f>SUM(E7-E5)</f>
        <v>3244.149999999994</v>
      </c>
      <c r="F4" s="23">
        <f>SUM(E4/D4*100)</f>
        <v>35.33278151104904</v>
      </c>
      <c r="G4" s="24"/>
      <c r="H4" s="23">
        <f>SUM(E4/B4*100)</f>
        <v>13.149398880569299</v>
      </c>
      <c r="I4" s="26"/>
    </row>
    <row r="5" spans="1:9" s="1" customFormat="1" ht="21" customHeight="1">
      <c r="A5" s="33" t="s">
        <v>46</v>
      </c>
      <c r="B5" s="22">
        <f>SUM(B8+B10+B11+B16+B21)</f>
        <v>265425.38999999996</v>
      </c>
      <c r="C5" s="22">
        <f>SUM(C8+C10+C11+C16+C21)</f>
        <v>50709.43</v>
      </c>
      <c r="D5" s="22">
        <f>SUM(D8+D10+D11+D16+D21)</f>
        <v>242172</v>
      </c>
      <c r="E5" s="22">
        <f>SUM(E8+E10+E11+E16+E21)</f>
        <v>43930.31</v>
      </c>
      <c r="F5" s="23">
        <f>SUM(E5/D5*100)</f>
        <v>18.1401276778488</v>
      </c>
      <c r="G5" s="24"/>
      <c r="H5" s="23">
        <f>SUM(E5/B5*100)</f>
        <v>16.55090720597604</v>
      </c>
      <c r="I5" s="26"/>
    </row>
    <row r="6" spans="1:11" s="2" customFormat="1" ht="76.5" customHeight="1">
      <c r="A6" s="9" t="s">
        <v>0</v>
      </c>
      <c r="B6" s="35" t="s">
        <v>54</v>
      </c>
      <c r="C6" s="35" t="s">
        <v>61</v>
      </c>
      <c r="D6" s="35" t="s">
        <v>58</v>
      </c>
      <c r="E6" s="35" t="s">
        <v>59</v>
      </c>
      <c r="F6" s="9" t="s">
        <v>56</v>
      </c>
      <c r="G6" s="9" t="s">
        <v>37</v>
      </c>
      <c r="H6" s="9" t="s">
        <v>36</v>
      </c>
      <c r="I6" s="9" t="s">
        <v>60</v>
      </c>
      <c r="J6" s="11"/>
      <c r="K6" s="11" t="s">
        <v>51</v>
      </c>
    </row>
    <row r="7" spans="1:11" ht="24.75" customHeight="1">
      <c r="A7" s="4" t="s">
        <v>1</v>
      </c>
      <c r="B7" s="19">
        <f>B8+B11+B16+B21+B22+B23+B30+B32+B34+B39+B42+B44+B43+B10</f>
        <v>290096.86</v>
      </c>
      <c r="C7" s="19">
        <f>C8+C11+C16+C21+C22+C23+C30+C32+C34+C39+C41+C43+C42+C10</f>
        <v>54434.659999999996</v>
      </c>
      <c r="D7" s="19">
        <f>D8+D11+D16+D21+D22+D23+D30+D32+D34+D39+D42+D44+D43+D10</f>
        <v>251353.7</v>
      </c>
      <c r="E7" s="19">
        <f>E8+E11+E16+E21+E22+E23+E30+E32+E34+E39+E42+E44+E43+E10</f>
        <v>47174.45999999999</v>
      </c>
      <c r="F7" s="5">
        <f>SUM(E7/D7*100)</f>
        <v>18.76815817710262</v>
      </c>
      <c r="G7" s="5">
        <f aca="true" t="shared" si="0" ref="G7:G55">SUM(E7-B7)</f>
        <v>-242922.4</v>
      </c>
      <c r="H7" s="5">
        <f>SUM(E7/E55*100)</f>
        <v>23.89909526893819</v>
      </c>
      <c r="I7" s="10">
        <f>SUM(E7/C7*100)</f>
        <v>86.6625418437444</v>
      </c>
      <c r="J7" s="12">
        <f>SUM(E7-C7)</f>
        <v>-7260.200000000004</v>
      </c>
      <c r="K7" s="36">
        <f>SUM(E7-B7)</f>
        <v>-242922.4</v>
      </c>
    </row>
    <row r="8" spans="1:11" ht="24" customHeight="1">
      <c r="A8" s="4" t="s">
        <v>2</v>
      </c>
      <c r="B8" s="19">
        <f>B9</f>
        <v>190041.1</v>
      </c>
      <c r="C8" s="19">
        <f>C9</f>
        <v>38356.72</v>
      </c>
      <c r="D8" s="19">
        <f>D9</f>
        <v>176117</v>
      </c>
      <c r="E8" s="19">
        <f>E9</f>
        <v>29449.93</v>
      </c>
      <c r="F8" s="5">
        <f aca="true" t="shared" si="1" ref="F8:F55">SUM(E8/D8*100)</f>
        <v>16.721798577082282</v>
      </c>
      <c r="G8" s="5">
        <f t="shared" si="0"/>
        <v>-160591.17</v>
      </c>
      <c r="H8" s="13">
        <f>SUM(E8/$E$7*100)</f>
        <v>62.42769922538594</v>
      </c>
      <c r="I8" s="10">
        <f aca="true" t="shared" si="2" ref="I8:I55">SUM(E8/C8*100)</f>
        <v>76.77906244329546</v>
      </c>
      <c r="J8" s="12">
        <f aca="true" t="shared" si="3" ref="J8:J45">SUM(E8-C8)</f>
        <v>-8906.79</v>
      </c>
      <c r="K8" s="36">
        <f aca="true" t="shared" si="4" ref="K8:K55">SUM(E8-B8)</f>
        <v>-160591.17</v>
      </c>
    </row>
    <row r="9" spans="1:11" ht="23.25" customHeight="1">
      <c r="A9" s="16" t="s">
        <v>3</v>
      </c>
      <c r="B9" s="27">
        <v>190041.1</v>
      </c>
      <c r="C9" s="27">
        <v>38356.72</v>
      </c>
      <c r="D9" s="27">
        <v>176117</v>
      </c>
      <c r="E9" s="27">
        <v>29449.93</v>
      </c>
      <c r="F9" s="5">
        <f t="shared" si="1"/>
        <v>16.721798577082282</v>
      </c>
      <c r="G9" s="5">
        <f t="shared" si="0"/>
        <v>-160591.17</v>
      </c>
      <c r="H9" s="17">
        <f>SUM(E9/$E$7*100)</f>
        <v>62.42769922538594</v>
      </c>
      <c r="I9" s="10">
        <f t="shared" si="2"/>
        <v>76.77906244329546</v>
      </c>
      <c r="J9" s="12">
        <f t="shared" si="3"/>
        <v>-8906.79</v>
      </c>
      <c r="K9" s="36">
        <f t="shared" si="4"/>
        <v>-160591.17</v>
      </c>
    </row>
    <row r="10" spans="1:11" ht="23.25" customHeight="1">
      <c r="A10" s="4" t="s">
        <v>43</v>
      </c>
      <c r="B10" s="19">
        <v>18988.8</v>
      </c>
      <c r="C10" s="19">
        <v>4243.92</v>
      </c>
      <c r="D10" s="19">
        <v>17455</v>
      </c>
      <c r="E10" s="19">
        <v>4761.51</v>
      </c>
      <c r="F10" s="5">
        <f t="shared" si="1"/>
        <v>27.278773990260675</v>
      </c>
      <c r="G10" s="5"/>
      <c r="H10" s="17">
        <f>SUM(E10/$E$7*100)</f>
        <v>10.093406474605118</v>
      </c>
      <c r="I10" s="10">
        <f t="shared" si="2"/>
        <v>112.19603574054177</v>
      </c>
      <c r="J10" s="12">
        <f t="shared" si="3"/>
        <v>517.5900000000001</v>
      </c>
      <c r="K10" s="36">
        <f t="shared" si="4"/>
        <v>-14227.289999999999</v>
      </c>
    </row>
    <row r="11" spans="1:11" ht="35.25" customHeight="1">
      <c r="A11" s="4" t="s">
        <v>4</v>
      </c>
      <c r="B11" s="19">
        <f>SUM(B12,B13,B14,B15)</f>
        <v>44792.270000000004</v>
      </c>
      <c r="C11" s="19">
        <f>SUM(C12,C13,C14,C15)</f>
        <v>7008.07</v>
      </c>
      <c r="D11" s="19">
        <f>SUM(D12:D15)</f>
        <v>36950</v>
      </c>
      <c r="E11" s="19">
        <f>SUM(E12,E13,E14,E15)</f>
        <v>8695.17</v>
      </c>
      <c r="F11" s="5">
        <f t="shared" si="1"/>
        <v>23.532259810554805</v>
      </c>
      <c r="G11" s="5">
        <f t="shared" si="0"/>
        <v>-36097.100000000006</v>
      </c>
      <c r="H11" s="17">
        <f>SUM(E11/$E$7*100)</f>
        <v>18.431943895065256</v>
      </c>
      <c r="I11" s="10">
        <f t="shared" si="2"/>
        <v>124.07367506317716</v>
      </c>
      <c r="J11" s="12">
        <f t="shared" si="3"/>
        <v>1687.1000000000004</v>
      </c>
      <c r="K11" s="36">
        <f t="shared" si="4"/>
        <v>-36097.100000000006</v>
      </c>
    </row>
    <row r="12" spans="1:11" ht="33.75" customHeight="1">
      <c r="A12" s="3" t="s">
        <v>26</v>
      </c>
      <c r="B12" s="27">
        <v>40125.1</v>
      </c>
      <c r="C12" s="27">
        <v>5347.3</v>
      </c>
      <c r="D12" s="27">
        <v>33600</v>
      </c>
      <c r="E12" s="27">
        <v>8788.83</v>
      </c>
      <c r="F12" s="5">
        <f t="shared" si="1"/>
        <v>26.157232142857147</v>
      </c>
      <c r="G12" s="5">
        <f t="shared" si="0"/>
        <v>-31336.269999999997</v>
      </c>
      <c r="H12" s="17">
        <f aca="true" t="shared" si="5" ref="H12:H42">SUM(E12/$E$7*100)</f>
        <v>18.630483528587295</v>
      </c>
      <c r="I12" s="10">
        <f t="shared" si="2"/>
        <v>164.360144371926</v>
      </c>
      <c r="J12" s="12">
        <f t="shared" si="3"/>
        <v>3441.5299999999997</v>
      </c>
      <c r="K12" s="36">
        <f t="shared" si="4"/>
        <v>-31336.269999999997</v>
      </c>
    </row>
    <row r="13" spans="1:11" ht="21" customHeight="1">
      <c r="A13" s="3" t="s">
        <v>39</v>
      </c>
      <c r="B13" s="27">
        <v>2739.87</v>
      </c>
      <c r="C13" s="27">
        <v>831.94</v>
      </c>
      <c r="D13" s="27">
        <v>2500</v>
      </c>
      <c r="E13" s="27">
        <v>-340.16</v>
      </c>
      <c r="F13" s="5">
        <f t="shared" si="1"/>
        <v>-13.606400000000002</v>
      </c>
      <c r="G13" s="5">
        <f t="shared" si="0"/>
        <v>-3080.0299999999997</v>
      </c>
      <c r="H13" s="17">
        <f t="shared" si="5"/>
        <v>-0.7210681372929337</v>
      </c>
      <c r="I13" s="10">
        <f t="shared" si="2"/>
        <v>-40.88756400701974</v>
      </c>
      <c r="J13" s="12">
        <f t="shared" si="3"/>
        <v>-1172.1000000000001</v>
      </c>
      <c r="K13" s="36">
        <f t="shared" si="4"/>
        <v>-3080.0299999999997</v>
      </c>
    </row>
    <row r="14" spans="1:11" ht="27" customHeight="1">
      <c r="A14" s="3" t="s">
        <v>5</v>
      </c>
      <c r="B14" s="27">
        <v>15.9</v>
      </c>
      <c r="C14" s="27">
        <v>-3</v>
      </c>
      <c r="D14" s="27"/>
      <c r="E14" s="27">
        <v>-55.4</v>
      </c>
      <c r="F14" s="5"/>
      <c r="G14" s="5">
        <f t="shared" si="0"/>
        <v>-71.3</v>
      </c>
      <c r="H14" s="17">
        <f t="shared" si="5"/>
        <v>-0.11743642640530491</v>
      </c>
      <c r="I14" s="10">
        <f t="shared" si="2"/>
        <v>1846.6666666666665</v>
      </c>
      <c r="J14" s="12">
        <f t="shared" si="3"/>
        <v>-52.4</v>
      </c>
      <c r="K14" s="36">
        <f t="shared" si="4"/>
        <v>-71.3</v>
      </c>
    </row>
    <row r="15" spans="1:11" ht="23.25" customHeight="1">
      <c r="A15" s="3" t="s">
        <v>6</v>
      </c>
      <c r="B15" s="27">
        <v>1911.4</v>
      </c>
      <c r="C15" s="27">
        <v>831.83</v>
      </c>
      <c r="D15" s="27">
        <v>850</v>
      </c>
      <c r="E15" s="27">
        <v>301.9</v>
      </c>
      <c r="F15" s="5">
        <f t="shared" si="1"/>
        <v>35.51764705882353</v>
      </c>
      <c r="G15" s="5">
        <f t="shared" si="0"/>
        <v>-1609.5</v>
      </c>
      <c r="H15" s="17">
        <f t="shared" si="5"/>
        <v>0.6399649301762014</v>
      </c>
      <c r="I15" s="10">
        <f t="shared" si="2"/>
        <v>36.29347342606061</v>
      </c>
      <c r="J15" s="12">
        <f t="shared" si="3"/>
        <v>-529.9300000000001</v>
      </c>
      <c r="K15" s="36">
        <f t="shared" si="4"/>
        <v>-1609.5</v>
      </c>
    </row>
    <row r="16" spans="1:11" ht="19.5" customHeight="1">
      <c r="A16" s="4" t="s">
        <v>7</v>
      </c>
      <c r="B16" s="19">
        <f>B17+B19+B20+B18</f>
        <v>9789.24</v>
      </c>
      <c r="C16" s="19">
        <f>C17+C19+C20+C18</f>
        <v>661.4000000000001</v>
      </c>
      <c r="D16" s="19">
        <f>D17+D19+D20+D18</f>
        <v>9996</v>
      </c>
      <c r="E16" s="19">
        <f>E17+E19+E20+E18</f>
        <v>607.2</v>
      </c>
      <c r="F16" s="5">
        <f t="shared" si="1"/>
        <v>6.074429771908764</v>
      </c>
      <c r="G16" s="5">
        <f t="shared" si="0"/>
        <v>-9182.039999999999</v>
      </c>
      <c r="H16" s="17">
        <f t="shared" si="5"/>
        <v>1.2871371500595876</v>
      </c>
      <c r="I16" s="10">
        <f t="shared" si="2"/>
        <v>91.80526156637436</v>
      </c>
      <c r="J16" s="12">
        <f t="shared" si="3"/>
        <v>-54.200000000000045</v>
      </c>
      <c r="K16" s="36">
        <f t="shared" si="4"/>
        <v>-9182.039999999999</v>
      </c>
    </row>
    <row r="17" spans="1:11" ht="24" customHeight="1">
      <c r="A17" s="3" t="s">
        <v>8</v>
      </c>
      <c r="B17" s="27">
        <v>4374.9</v>
      </c>
      <c r="C17" s="27">
        <v>171.3</v>
      </c>
      <c r="D17" s="27">
        <v>3939</v>
      </c>
      <c r="E17" s="27">
        <v>59.1</v>
      </c>
      <c r="F17" s="5">
        <f t="shared" si="1"/>
        <v>1.5003808073115004</v>
      </c>
      <c r="G17" s="5">
        <f t="shared" si="0"/>
        <v>-4315.799999999999</v>
      </c>
      <c r="H17" s="17">
        <f t="shared" si="5"/>
        <v>0.12527965343959424</v>
      </c>
      <c r="I17" s="10">
        <f t="shared" si="2"/>
        <v>34.50087565674256</v>
      </c>
      <c r="J17" s="12">
        <f t="shared" si="3"/>
        <v>-112.20000000000002</v>
      </c>
      <c r="K17" s="36">
        <f t="shared" si="4"/>
        <v>-4315.799999999999</v>
      </c>
    </row>
    <row r="18" spans="1:11" ht="21.75" customHeight="1" hidden="1">
      <c r="A18" s="3" t="s">
        <v>38</v>
      </c>
      <c r="B18" s="28"/>
      <c r="C18" s="28"/>
      <c r="D18" s="27"/>
      <c r="E18" s="28"/>
      <c r="F18" s="5" t="e">
        <f>SUM(E18/D18*100)</f>
        <v>#DIV/0!</v>
      </c>
      <c r="G18" s="5">
        <f>SUM(E18-B18)</f>
        <v>0</v>
      </c>
      <c r="H18" s="17">
        <f>SUM(E18/$E$7*100)</f>
        <v>0</v>
      </c>
      <c r="I18" s="10" t="e">
        <f t="shared" si="2"/>
        <v>#DIV/0!</v>
      </c>
      <c r="J18" s="12">
        <f t="shared" si="3"/>
        <v>0</v>
      </c>
      <c r="K18" s="36">
        <f t="shared" si="4"/>
        <v>0</v>
      </c>
    </row>
    <row r="19" spans="1:11" ht="23.25" customHeight="1" hidden="1">
      <c r="A19" s="3" t="s">
        <v>9</v>
      </c>
      <c r="B19" s="28"/>
      <c r="C19" s="28"/>
      <c r="D19" s="27"/>
      <c r="E19" s="28"/>
      <c r="F19" s="5" t="e">
        <f t="shared" si="1"/>
        <v>#DIV/0!</v>
      </c>
      <c r="G19" s="5">
        <f t="shared" si="0"/>
        <v>0</v>
      </c>
      <c r="H19" s="17">
        <f t="shared" si="5"/>
        <v>0</v>
      </c>
      <c r="I19" s="10" t="e">
        <f t="shared" si="2"/>
        <v>#DIV/0!</v>
      </c>
      <c r="J19" s="12">
        <f t="shared" si="3"/>
        <v>0</v>
      </c>
      <c r="K19" s="36">
        <f t="shared" si="4"/>
        <v>0</v>
      </c>
    </row>
    <row r="20" spans="1:11" ht="22.5" customHeight="1">
      <c r="A20" s="3" t="s">
        <v>10</v>
      </c>
      <c r="B20" s="27">
        <v>5414.34</v>
      </c>
      <c r="C20" s="28">
        <v>490.1</v>
      </c>
      <c r="D20" s="27">
        <v>6057</v>
      </c>
      <c r="E20" s="27">
        <v>548.1</v>
      </c>
      <c r="F20" s="5">
        <f t="shared" si="1"/>
        <v>9.049034175334324</v>
      </c>
      <c r="G20" s="5">
        <f t="shared" si="0"/>
        <v>-4866.24</v>
      </c>
      <c r="H20" s="17">
        <f t="shared" si="5"/>
        <v>1.1618574966199935</v>
      </c>
      <c r="I20" s="10">
        <f t="shared" si="2"/>
        <v>111.83431952662721</v>
      </c>
      <c r="J20" s="12">
        <f t="shared" si="3"/>
        <v>58</v>
      </c>
      <c r="K20" s="36">
        <f t="shared" si="4"/>
        <v>-4866.24</v>
      </c>
    </row>
    <row r="21" spans="1:11" ht="24.75" customHeight="1">
      <c r="A21" s="4" t="s">
        <v>11</v>
      </c>
      <c r="B21" s="19">
        <v>1813.98</v>
      </c>
      <c r="C21" s="19">
        <v>439.32</v>
      </c>
      <c r="D21" s="19">
        <v>1654</v>
      </c>
      <c r="E21" s="19">
        <v>416.5</v>
      </c>
      <c r="F21" s="5">
        <f t="shared" si="1"/>
        <v>25.181378476420797</v>
      </c>
      <c r="G21" s="5">
        <f t="shared" si="0"/>
        <v>-1397.48</v>
      </c>
      <c r="H21" s="17">
        <f t="shared" si="5"/>
        <v>0.8828929891301354</v>
      </c>
      <c r="I21" s="10">
        <f t="shared" si="2"/>
        <v>94.80560866794137</v>
      </c>
      <c r="J21" s="12">
        <f t="shared" si="3"/>
        <v>-22.819999999999993</v>
      </c>
      <c r="K21" s="36">
        <f t="shared" si="4"/>
        <v>-1397.48</v>
      </c>
    </row>
    <row r="22" spans="1:11" ht="44.25" customHeight="1" hidden="1">
      <c r="A22" s="4" t="s">
        <v>12</v>
      </c>
      <c r="B22" s="18"/>
      <c r="C22" s="18"/>
      <c r="D22" s="19"/>
      <c r="E22" s="18"/>
      <c r="F22" s="5" t="e">
        <f t="shared" si="1"/>
        <v>#DIV/0!</v>
      </c>
      <c r="G22" s="5">
        <f t="shared" si="0"/>
        <v>0</v>
      </c>
      <c r="H22" s="17">
        <f t="shared" si="5"/>
        <v>0</v>
      </c>
      <c r="I22" s="10" t="e">
        <f t="shared" si="2"/>
        <v>#DIV/0!</v>
      </c>
      <c r="J22" s="12">
        <f t="shared" si="3"/>
        <v>0</v>
      </c>
      <c r="K22" s="36">
        <f t="shared" si="4"/>
        <v>0</v>
      </c>
    </row>
    <row r="23" spans="1:11" ht="63.75" customHeight="1">
      <c r="A23" s="4" t="s">
        <v>13</v>
      </c>
      <c r="B23" s="19">
        <f>SUM(B24:B29)</f>
        <v>4062.95</v>
      </c>
      <c r="C23" s="19">
        <f>SUM(C24:C29)</f>
        <v>828.1</v>
      </c>
      <c r="D23" s="19">
        <f>SUM(D24:D29)</f>
        <v>3880.7</v>
      </c>
      <c r="E23" s="19">
        <f>SUM(E24:E29)</f>
        <v>1023.75</v>
      </c>
      <c r="F23" s="5">
        <f t="shared" si="1"/>
        <v>26.380549900791095</v>
      </c>
      <c r="G23" s="5">
        <f t="shared" si="0"/>
        <v>-3039.2</v>
      </c>
      <c r="H23" s="17">
        <f t="shared" si="5"/>
        <v>2.17013612874424</v>
      </c>
      <c r="I23" s="10">
        <f t="shared" si="2"/>
        <v>123.62637362637363</v>
      </c>
      <c r="J23" s="12">
        <f t="shared" si="3"/>
        <v>195.64999999999998</v>
      </c>
      <c r="K23" s="36">
        <f t="shared" si="4"/>
        <v>-3039.2</v>
      </c>
    </row>
    <row r="24" spans="1:11" ht="34.5" customHeight="1">
      <c r="A24" s="8" t="s">
        <v>35</v>
      </c>
      <c r="B24" s="27">
        <v>3.2</v>
      </c>
      <c r="C24" s="27"/>
      <c r="D24" s="27"/>
      <c r="E24" s="27"/>
      <c r="F24" s="5"/>
      <c r="G24" s="5">
        <f t="shared" si="0"/>
        <v>-3.2</v>
      </c>
      <c r="H24" s="17">
        <f t="shared" si="5"/>
        <v>0</v>
      </c>
      <c r="I24" s="10"/>
      <c r="J24" s="12">
        <f t="shared" si="3"/>
        <v>0</v>
      </c>
      <c r="K24" s="36">
        <f t="shared" si="4"/>
        <v>-3.2</v>
      </c>
    </row>
    <row r="25" spans="1:11" ht="78" customHeight="1">
      <c r="A25" s="3" t="s">
        <v>14</v>
      </c>
      <c r="B25" s="27">
        <v>2182.63</v>
      </c>
      <c r="C25" s="27">
        <v>374</v>
      </c>
      <c r="D25" s="27">
        <v>2178.7</v>
      </c>
      <c r="E25" s="27">
        <v>293.4</v>
      </c>
      <c r="F25" s="5">
        <f t="shared" si="1"/>
        <v>13.466746224812962</v>
      </c>
      <c r="G25" s="5">
        <f t="shared" si="0"/>
        <v>-1889.23</v>
      </c>
      <c r="H25" s="17">
        <f t="shared" si="5"/>
        <v>0.6219467059082394</v>
      </c>
      <c r="I25" s="10">
        <f t="shared" si="2"/>
        <v>78.44919786096256</v>
      </c>
      <c r="J25" s="12">
        <f t="shared" si="3"/>
        <v>-80.60000000000002</v>
      </c>
      <c r="K25" s="36">
        <f t="shared" si="4"/>
        <v>-1889.23</v>
      </c>
    </row>
    <row r="26" spans="1:11" ht="76.5" customHeight="1" hidden="1">
      <c r="A26" s="14" t="s">
        <v>44</v>
      </c>
      <c r="B26" s="28"/>
      <c r="C26" s="28"/>
      <c r="D26" s="27"/>
      <c r="E26" s="28"/>
      <c r="F26" s="5"/>
      <c r="G26" s="5"/>
      <c r="H26" s="17"/>
      <c r="I26" s="10" t="e">
        <f t="shared" si="2"/>
        <v>#DIV/0!</v>
      </c>
      <c r="J26" s="12"/>
      <c r="K26" s="36">
        <f t="shared" si="4"/>
        <v>0</v>
      </c>
    </row>
    <row r="27" spans="1:11" ht="75.75" customHeight="1">
      <c r="A27" s="16" t="s">
        <v>15</v>
      </c>
      <c r="B27" s="27">
        <v>1591.6</v>
      </c>
      <c r="C27" s="27">
        <v>393.2</v>
      </c>
      <c r="D27" s="27">
        <v>1382</v>
      </c>
      <c r="E27" s="27">
        <v>656.75</v>
      </c>
      <c r="F27" s="5">
        <f t="shared" si="1"/>
        <v>47.52170767004342</v>
      </c>
      <c r="G27" s="5">
        <f t="shared" si="0"/>
        <v>-934.8499999999999</v>
      </c>
      <c r="H27" s="17">
        <f t="shared" si="5"/>
        <v>1.3921727985863541</v>
      </c>
      <c r="I27" s="10">
        <f t="shared" si="2"/>
        <v>167.02695829094608</v>
      </c>
      <c r="J27" s="12">
        <f t="shared" si="3"/>
        <v>263.55</v>
      </c>
      <c r="K27" s="36">
        <f t="shared" si="4"/>
        <v>-934.8499999999999</v>
      </c>
    </row>
    <row r="28" spans="1:11" ht="41.25" customHeight="1">
      <c r="A28" s="3" t="s">
        <v>53</v>
      </c>
      <c r="B28" s="27">
        <v>0.52</v>
      </c>
      <c r="C28" s="27"/>
      <c r="D28" s="27"/>
      <c r="E28" s="27"/>
      <c r="F28" s="5"/>
      <c r="G28" s="5">
        <f t="shared" si="0"/>
        <v>-0.52</v>
      </c>
      <c r="H28" s="17">
        <f t="shared" si="5"/>
        <v>0</v>
      </c>
      <c r="I28" s="10"/>
      <c r="J28" s="12">
        <f>SUM(E28-C28)</f>
        <v>0</v>
      </c>
      <c r="K28" s="36">
        <f t="shared" si="4"/>
        <v>-0.52</v>
      </c>
    </row>
    <row r="29" spans="1:11" ht="33" customHeight="1">
      <c r="A29" s="3" t="s">
        <v>40</v>
      </c>
      <c r="B29" s="27">
        <v>285</v>
      </c>
      <c r="C29" s="27">
        <v>60.9</v>
      </c>
      <c r="D29" s="27">
        <v>320</v>
      </c>
      <c r="E29" s="27">
        <v>73.6</v>
      </c>
      <c r="F29" s="5">
        <f t="shared" si="1"/>
        <v>23</v>
      </c>
      <c r="G29" s="5">
        <f t="shared" si="0"/>
        <v>-211.4</v>
      </c>
      <c r="H29" s="17">
        <f t="shared" si="5"/>
        <v>0.15601662424964696</v>
      </c>
      <c r="I29" s="10">
        <f t="shared" si="2"/>
        <v>120.85385878489325</v>
      </c>
      <c r="J29" s="12">
        <f>SUM(E29-C29)</f>
        <v>12.699999999999996</v>
      </c>
      <c r="K29" s="36">
        <f t="shared" si="4"/>
        <v>-211.4</v>
      </c>
    </row>
    <row r="30" spans="1:11" ht="37.5" customHeight="1">
      <c r="A30" s="4" t="s">
        <v>16</v>
      </c>
      <c r="B30" s="19">
        <v>166.22</v>
      </c>
      <c r="C30" s="19">
        <v>146.7</v>
      </c>
      <c r="D30" s="19">
        <v>206</v>
      </c>
      <c r="E30" s="19">
        <v>101.98</v>
      </c>
      <c r="F30" s="5">
        <f t="shared" si="1"/>
        <v>49.50485436893204</v>
      </c>
      <c r="G30" s="5">
        <f t="shared" si="0"/>
        <v>-64.24</v>
      </c>
      <c r="H30" s="17">
        <f t="shared" si="5"/>
        <v>0.21617629539373642</v>
      </c>
      <c r="I30" s="10">
        <f t="shared" si="2"/>
        <v>69.51601908657125</v>
      </c>
      <c r="J30" s="12">
        <f t="shared" si="3"/>
        <v>-44.719999999999985</v>
      </c>
      <c r="K30" s="36">
        <f t="shared" si="4"/>
        <v>-64.24</v>
      </c>
    </row>
    <row r="31" spans="1:11" ht="21.75" customHeight="1" hidden="1">
      <c r="A31" s="3" t="s">
        <v>17</v>
      </c>
      <c r="B31" s="28">
        <v>455.1</v>
      </c>
      <c r="C31" s="28">
        <v>455.1</v>
      </c>
      <c r="D31" s="27">
        <v>440</v>
      </c>
      <c r="E31" s="28">
        <v>455.1</v>
      </c>
      <c r="F31" s="5">
        <f t="shared" si="1"/>
        <v>103.43181818181819</v>
      </c>
      <c r="G31" s="5">
        <f t="shared" si="0"/>
        <v>0</v>
      </c>
      <c r="H31" s="17">
        <f t="shared" si="5"/>
        <v>0.9647169252175862</v>
      </c>
      <c r="I31" s="10">
        <f t="shared" si="2"/>
        <v>100</v>
      </c>
      <c r="J31" s="12">
        <f t="shared" si="3"/>
        <v>0</v>
      </c>
      <c r="K31" s="36">
        <f t="shared" si="4"/>
        <v>0</v>
      </c>
    </row>
    <row r="32" spans="1:11" ht="40.5" customHeight="1">
      <c r="A32" s="4" t="s">
        <v>18</v>
      </c>
      <c r="B32" s="19">
        <v>3503</v>
      </c>
      <c r="C32" s="19">
        <v>514.5</v>
      </c>
      <c r="D32" s="19">
        <v>2000</v>
      </c>
      <c r="E32" s="19">
        <v>670.59</v>
      </c>
      <c r="F32" s="5">
        <f t="shared" si="1"/>
        <v>33.5295</v>
      </c>
      <c r="G32" s="5">
        <f t="shared" si="0"/>
        <v>-2832.41</v>
      </c>
      <c r="H32" s="17">
        <f t="shared" si="5"/>
        <v>1.4215107072767768</v>
      </c>
      <c r="I32" s="10">
        <f t="shared" si="2"/>
        <v>130.33819241982508</v>
      </c>
      <c r="J32" s="12">
        <f t="shared" si="3"/>
        <v>156.09000000000003</v>
      </c>
      <c r="K32" s="36">
        <f t="shared" si="4"/>
        <v>-2832.41</v>
      </c>
    </row>
    <row r="33" spans="1:11" ht="24" customHeight="1" hidden="1">
      <c r="A33" s="3" t="s">
        <v>19</v>
      </c>
      <c r="B33" s="28">
        <v>81.8</v>
      </c>
      <c r="C33" s="28">
        <v>81.8</v>
      </c>
      <c r="D33" s="27">
        <v>73</v>
      </c>
      <c r="E33" s="28">
        <v>81.8</v>
      </c>
      <c r="F33" s="5">
        <f t="shared" si="1"/>
        <v>112.05479452054794</v>
      </c>
      <c r="G33" s="5">
        <f t="shared" si="0"/>
        <v>0</v>
      </c>
      <c r="H33" s="17">
        <f t="shared" si="5"/>
        <v>0.17339891119050438</v>
      </c>
      <c r="I33" s="10">
        <f t="shared" si="2"/>
        <v>100</v>
      </c>
      <c r="J33" s="12">
        <f t="shared" si="3"/>
        <v>0</v>
      </c>
      <c r="K33" s="36">
        <f t="shared" si="4"/>
        <v>0</v>
      </c>
    </row>
    <row r="34" spans="1:11" ht="36" customHeight="1">
      <c r="A34" s="4" t="s">
        <v>20</v>
      </c>
      <c r="B34" s="19">
        <f>B36+B37+B38+B35+B41</f>
        <v>11685.500000000002</v>
      </c>
      <c r="C34" s="19">
        <f>C36+C37+C38+C35</f>
        <v>1658.0300000000002</v>
      </c>
      <c r="D34" s="19">
        <f>D36+D37+D38+D35+D41</f>
        <v>1083</v>
      </c>
      <c r="E34" s="19">
        <f>E36+E37+E38+E35+E41</f>
        <v>491.6</v>
      </c>
      <c r="F34" s="5">
        <f t="shared" si="1"/>
        <v>45.392428439519854</v>
      </c>
      <c r="G34" s="5">
        <f t="shared" si="0"/>
        <v>-11193.900000000001</v>
      </c>
      <c r="H34" s="17">
        <f t="shared" si="5"/>
        <v>1.042089300015305</v>
      </c>
      <c r="I34" s="10">
        <f t="shared" si="2"/>
        <v>29.64964445757917</v>
      </c>
      <c r="J34" s="12">
        <f t="shared" si="3"/>
        <v>-1166.4300000000003</v>
      </c>
      <c r="K34" s="36">
        <f t="shared" si="4"/>
        <v>-11193.900000000001</v>
      </c>
    </row>
    <row r="35" spans="1:11" ht="21" customHeight="1" hidden="1">
      <c r="A35" s="3" t="s">
        <v>42</v>
      </c>
      <c r="B35" s="18"/>
      <c r="C35" s="18"/>
      <c r="D35" s="19"/>
      <c r="E35" s="18"/>
      <c r="F35" s="5"/>
      <c r="G35" s="5"/>
      <c r="H35" s="17"/>
      <c r="I35" s="10" t="e">
        <f t="shared" si="2"/>
        <v>#DIV/0!</v>
      </c>
      <c r="J35" s="12">
        <f t="shared" si="3"/>
        <v>0</v>
      </c>
      <c r="K35" s="36">
        <f t="shared" si="4"/>
        <v>0</v>
      </c>
    </row>
    <row r="36" spans="1:11" ht="40.5" customHeight="1">
      <c r="A36" s="3" t="s">
        <v>45</v>
      </c>
      <c r="B36" s="27">
        <v>4243.1</v>
      </c>
      <c r="C36" s="27">
        <v>104.62</v>
      </c>
      <c r="D36" s="27">
        <v>300</v>
      </c>
      <c r="E36" s="27">
        <v>0</v>
      </c>
      <c r="F36" s="5">
        <f t="shared" si="1"/>
        <v>0</v>
      </c>
      <c r="G36" s="5">
        <f t="shared" si="0"/>
        <v>-4243.1</v>
      </c>
      <c r="H36" s="17">
        <f t="shared" si="5"/>
        <v>0</v>
      </c>
      <c r="I36" s="10">
        <f t="shared" si="2"/>
        <v>0</v>
      </c>
      <c r="J36" s="12">
        <f t="shared" si="3"/>
        <v>-104.62</v>
      </c>
      <c r="K36" s="36">
        <f t="shared" si="4"/>
        <v>-4243.1</v>
      </c>
    </row>
    <row r="37" spans="1:11" ht="55.5" customHeight="1">
      <c r="A37" s="3" t="s">
        <v>41</v>
      </c>
      <c r="B37" s="27">
        <v>586.6</v>
      </c>
      <c r="C37" s="27">
        <v>0</v>
      </c>
      <c r="D37" s="27"/>
      <c r="E37" s="27"/>
      <c r="F37" s="5"/>
      <c r="G37" s="5"/>
      <c r="H37" s="17"/>
      <c r="I37" s="10"/>
      <c r="J37" s="12">
        <f t="shared" si="3"/>
        <v>0</v>
      </c>
      <c r="K37" s="36">
        <f t="shared" si="4"/>
        <v>-586.6</v>
      </c>
    </row>
    <row r="38" spans="1:11" ht="69" customHeight="1">
      <c r="A38" s="3" t="s">
        <v>21</v>
      </c>
      <c r="B38" s="27">
        <v>5869.1</v>
      </c>
      <c r="C38" s="27">
        <v>1553.41</v>
      </c>
      <c r="D38" s="27">
        <v>783</v>
      </c>
      <c r="E38" s="27">
        <v>491.6</v>
      </c>
      <c r="F38" s="5">
        <f t="shared" si="1"/>
        <v>62.784163473818644</v>
      </c>
      <c r="G38" s="5">
        <f t="shared" si="0"/>
        <v>-5377.5</v>
      </c>
      <c r="H38" s="17">
        <f t="shared" si="5"/>
        <v>1.042089300015305</v>
      </c>
      <c r="I38" s="10">
        <f t="shared" si="2"/>
        <v>31.64650671747961</v>
      </c>
      <c r="J38" s="12">
        <f t="shared" si="3"/>
        <v>-1061.81</v>
      </c>
      <c r="K38" s="36">
        <f t="shared" si="4"/>
        <v>-5377.5</v>
      </c>
    </row>
    <row r="39" spans="1:11" ht="22.5" customHeight="1" hidden="1">
      <c r="A39" s="4" t="s">
        <v>22</v>
      </c>
      <c r="B39" s="18">
        <f>B40</f>
        <v>0</v>
      </c>
      <c r="C39" s="18">
        <f>C40</f>
        <v>0</v>
      </c>
      <c r="D39" s="19">
        <f>D40</f>
        <v>0</v>
      </c>
      <c r="E39" s="18">
        <f>E40</f>
        <v>0</v>
      </c>
      <c r="F39" s="5" t="e">
        <f t="shared" si="1"/>
        <v>#DIV/0!</v>
      </c>
      <c r="G39" s="5">
        <f t="shared" si="0"/>
        <v>0</v>
      </c>
      <c r="H39" s="17">
        <f t="shared" si="5"/>
        <v>0</v>
      </c>
      <c r="I39" s="10" t="e">
        <f t="shared" si="2"/>
        <v>#DIV/0!</v>
      </c>
      <c r="J39" s="12">
        <f t="shared" si="3"/>
        <v>0</v>
      </c>
      <c r="K39" s="36">
        <f t="shared" si="4"/>
        <v>0</v>
      </c>
    </row>
    <row r="40" spans="1:11" ht="21" customHeight="1" hidden="1">
      <c r="A40" s="3" t="s">
        <v>23</v>
      </c>
      <c r="B40" s="28">
        <v>0</v>
      </c>
      <c r="C40" s="28">
        <v>0</v>
      </c>
      <c r="D40" s="27">
        <v>0</v>
      </c>
      <c r="E40" s="28">
        <v>0</v>
      </c>
      <c r="F40" s="5" t="e">
        <f t="shared" si="1"/>
        <v>#DIV/0!</v>
      </c>
      <c r="G40" s="5">
        <f t="shared" si="0"/>
        <v>0</v>
      </c>
      <c r="H40" s="17">
        <f t="shared" si="5"/>
        <v>0</v>
      </c>
      <c r="I40" s="10" t="e">
        <f t="shared" si="2"/>
        <v>#DIV/0!</v>
      </c>
      <c r="J40" s="12">
        <f t="shared" si="3"/>
        <v>0</v>
      </c>
      <c r="K40" s="36">
        <f t="shared" si="4"/>
        <v>0</v>
      </c>
    </row>
    <row r="41" spans="1:11" ht="39" customHeight="1">
      <c r="A41" s="3" t="s">
        <v>52</v>
      </c>
      <c r="B41" s="28">
        <v>986.7</v>
      </c>
      <c r="C41" s="19"/>
      <c r="D41" s="27"/>
      <c r="E41" s="28"/>
      <c r="F41" s="5"/>
      <c r="G41" s="5"/>
      <c r="H41" s="17">
        <f t="shared" si="5"/>
        <v>0</v>
      </c>
      <c r="I41" s="10"/>
      <c r="J41" s="12"/>
      <c r="K41" s="36">
        <f t="shared" si="4"/>
        <v>-986.7</v>
      </c>
    </row>
    <row r="42" spans="1:11" ht="33" customHeight="1">
      <c r="A42" s="4" t="s">
        <v>24</v>
      </c>
      <c r="B42" s="19">
        <v>4992</v>
      </c>
      <c r="C42" s="19">
        <v>575.1</v>
      </c>
      <c r="D42" s="19">
        <v>2000</v>
      </c>
      <c r="E42" s="19">
        <v>688.78</v>
      </c>
      <c r="F42" s="5">
        <f t="shared" si="1"/>
        <v>34.439</v>
      </c>
      <c r="G42" s="5">
        <f t="shared" si="0"/>
        <v>-4303.22</v>
      </c>
      <c r="H42" s="17">
        <f t="shared" si="5"/>
        <v>1.4600697072102151</v>
      </c>
      <c r="I42" s="10">
        <f t="shared" si="2"/>
        <v>119.76699704399235</v>
      </c>
      <c r="J42" s="12">
        <f t="shared" si="3"/>
        <v>113.67999999999995</v>
      </c>
      <c r="K42" s="36">
        <f t="shared" si="4"/>
        <v>-4303.22</v>
      </c>
    </row>
    <row r="43" spans="1:11" ht="27" customHeight="1">
      <c r="A43" s="4" t="s">
        <v>27</v>
      </c>
      <c r="B43" s="19">
        <v>261.8</v>
      </c>
      <c r="C43" s="19">
        <v>2.8</v>
      </c>
      <c r="D43" s="19">
        <v>12</v>
      </c>
      <c r="E43" s="19">
        <v>267.45</v>
      </c>
      <c r="F43" s="15">
        <f>SUM(E43/D43*100)</f>
        <v>2228.75</v>
      </c>
      <c r="G43" s="5">
        <f t="shared" si="0"/>
        <v>5.649999999999977</v>
      </c>
      <c r="H43" s="20"/>
      <c r="I43" s="10">
        <f t="shared" si="2"/>
        <v>9551.785714285714</v>
      </c>
      <c r="J43" s="12">
        <f t="shared" si="3"/>
        <v>264.65</v>
      </c>
      <c r="K43" s="36">
        <f t="shared" si="4"/>
        <v>5.649999999999977</v>
      </c>
    </row>
    <row r="44" spans="1:11" ht="57" customHeight="1" hidden="1">
      <c r="A44" s="4" t="s">
        <v>25</v>
      </c>
      <c r="B44" s="18">
        <v>0</v>
      </c>
      <c r="C44" s="18">
        <v>0</v>
      </c>
      <c r="D44" s="19">
        <v>0</v>
      </c>
      <c r="E44" s="18">
        <v>0</v>
      </c>
      <c r="F44" s="5" t="e">
        <f t="shared" si="1"/>
        <v>#DIV/0!</v>
      </c>
      <c r="G44" s="5">
        <f t="shared" si="0"/>
        <v>0</v>
      </c>
      <c r="H44" s="20"/>
      <c r="I44" s="10" t="e">
        <f t="shared" si="2"/>
        <v>#DIV/0!</v>
      </c>
      <c r="J44" s="12">
        <f t="shared" si="3"/>
        <v>0</v>
      </c>
      <c r="K44" s="36">
        <f t="shared" si="4"/>
        <v>0</v>
      </c>
    </row>
    <row r="45" spans="1:11" ht="27.75" customHeight="1">
      <c r="A45" s="4" t="s">
        <v>34</v>
      </c>
      <c r="B45" s="29">
        <f>SUM(B47:B54)</f>
        <v>893672.9999999999</v>
      </c>
      <c r="C45" s="29">
        <f>SUM(C47:C54)</f>
        <v>122574.7</v>
      </c>
      <c r="D45" s="29">
        <f>SUM(D47:D54)</f>
        <v>971791.0999999999</v>
      </c>
      <c r="E45" s="29">
        <f>SUM(E47:E54)</f>
        <v>150215.69</v>
      </c>
      <c r="F45" s="20">
        <f t="shared" si="1"/>
        <v>15.45761120882873</v>
      </c>
      <c r="G45" s="20">
        <f t="shared" si="0"/>
        <v>-743457.3099999998</v>
      </c>
      <c r="H45" s="20">
        <f>SUM(E45/E55*100)</f>
        <v>76.10090473106182</v>
      </c>
      <c r="I45" s="10">
        <f t="shared" si="2"/>
        <v>122.5503223748457</v>
      </c>
      <c r="J45" s="12">
        <f t="shared" si="3"/>
        <v>27640.990000000005</v>
      </c>
      <c r="K45" s="36">
        <f t="shared" si="4"/>
        <v>-743457.3099999998</v>
      </c>
    </row>
    <row r="46" spans="1:11" ht="36" customHeight="1">
      <c r="A46" s="25" t="s">
        <v>49</v>
      </c>
      <c r="B46" s="30">
        <f>SUM(B47+B48+B49+B50)</f>
        <v>891116</v>
      </c>
      <c r="C46" s="30">
        <f>SUM(C47+C48+C49+C50)</f>
        <v>122552.90000000001</v>
      </c>
      <c r="D46" s="30">
        <f>SUM(D47+D48+D49+D50)</f>
        <v>971685.3999999999</v>
      </c>
      <c r="E46" s="30">
        <f>SUM(E47+E48+E49+E50)</f>
        <v>151622.79</v>
      </c>
      <c r="F46" s="20">
        <f t="shared" si="1"/>
        <v>15.604102932904008</v>
      </c>
      <c r="G46" s="20"/>
      <c r="H46" s="20"/>
      <c r="I46" s="10">
        <f t="shared" si="2"/>
        <v>123.72027916108064</v>
      </c>
      <c r="J46" s="12"/>
      <c r="K46" s="36">
        <f t="shared" si="4"/>
        <v>-739493.21</v>
      </c>
    </row>
    <row r="47" spans="1:11" ht="21.75" customHeight="1">
      <c r="A47" s="4" t="s">
        <v>28</v>
      </c>
      <c r="B47" s="19">
        <v>223275</v>
      </c>
      <c r="C47" s="19">
        <v>46077.9</v>
      </c>
      <c r="D47" s="19">
        <v>250529.9</v>
      </c>
      <c r="E47" s="19">
        <v>45784.7</v>
      </c>
      <c r="F47" s="20">
        <f t="shared" si="1"/>
        <v>18.275144004767494</v>
      </c>
      <c r="G47" s="20">
        <f t="shared" si="0"/>
        <v>-177490.3</v>
      </c>
      <c r="H47" s="20"/>
      <c r="I47" s="10">
        <f t="shared" si="2"/>
        <v>99.3636862791056</v>
      </c>
      <c r="J47" s="12">
        <f>SUM(E47-C50)</f>
        <v>45732.6</v>
      </c>
      <c r="K47" s="36">
        <f t="shared" si="4"/>
        <v>-177490.3</v>
      </c>
    </row>
    <row r="48" spans="1:11" ht="27.75" customHeight="1">
      <c r="A48" s="4" t="s">
        <v>29</v>
      </c>
      <c r="B48" s="19">
        <v>281881.4</v>
      </c>
      <c r="C48" s="19">
        <v>6918.4</v>
      </c>
      <c r="D48" s="19">
        <v>341596</v>
      </c>
      <c r="E48" s="19">
        <v>33047.89</v>
      </c>
      <c r="F48" s="20">
        <f t="shared" si="1"/>
        <v>9.674554151687959</v>
      </c>
      <c r="G48" s="20">
        <f t="shared" si="0"/>
        <v>-248833.51</v>
      </c>
      <c r="H48" s="20"/>
      <c r="I48" s="10">
        <f t="shared" si="2"/>
        <v>477.681111239593</v>
      </c>
      <c r="J48" s="12" t="e">
        <f>SUM(E48-#REF!)</f>
        <v>#REF!</v>
      </c>
      <c r="K48" s="36">
        <f t="shared" si="4"/>
        <v>-248833.51</v>
      </c>
    </row>
    <row r="49" spans="1:11" ht="29.25" customHeight="1">
      <c r="A49" s="4" t="s">
        <v>30</v>
      </c>
      <c r="B49" s="34">
        <v>383908</v>
      </c>
      <c r="C49" s="34">
        <v>69504.5</v>
      </c>
      <c r="D49" s="19">
        <v>379455.3</v>
      </c>
      <c r="E49" s="34">
        <v>72686</v>
      </c>
      <c r="F49" s="20">
        <f t="shared" si="1"/>
        <v>19.15535242227477</v>
      </c>
      <c r="G49" s="20">
        <f t="shared" si="0"/>
        <v>-311222</v>
      </c>
      <c r="H49" s="20"/>
      <c r="I49" s="10">
        <f t="shared" si="2"/>
        <v>104.57740146321461</v>
      </c>
      <c r="J49" s="12" t="e">
        <f>SUM(E49-#REF!)</f>
        <v>#REF!</v>
      </c>
      <c r="K49" s="36">
        <f t="shared" si="4"/>
        <v>-311222</v>
      </c>
    </row>
    <row r="50" spans="1:11" ht="33" customHeight="1">
      <c r="A50" s="4" t="s">
        <v>31</v>
      </c>
      <c r="B50" s="19">
        <v>2051.6</v>
      </c>
      <c r="C50" s="19">
        <v>52.1</v>
      </c>
      <c r="D50" s="19">
        <v>104.2</v>
      </c>
      <c r="E50" s="19">
        <v>104.2</v>
      </c>
      <c r="F50" s="20">
        <f t="shared" si="1"/>
        <v>100</v>
      </c>
      <c r="G50" s="20">
        <f t="shared" si="0"/>
        <v>-1947.3999999999999</v>
      </c>
      <c r="H50" s="20"/>
      <c r="I50" s="10">
        <f t="shared" si="2"/>
        <v>200</v>
      </c>
      <c r="J50" s="12" t="e">
        <f>SUM(E50-#REF!)</f>
        <v>#REF!</v>
      </c>
      <c r="K50" s="36">
        <f t="shared" si="4"/>
        <v>-1947.3999999999999</v>
      </c>
    </row>
    <row r="51" spans="1:11" ht="31.5" customHeight="1">
      <c r="A51" s="25" t="s">
        <v>48</v>
      </c>
      <c r="B51" s="19">
        <v>58.2</v>
      </c>
      <c r="C51" s="19"/>
      <c r="D51" s="19"/>
      <c r="E51" s="19"/>
      <c r="F51" s="20"/>
      <c r="G51" s="20">
        <f t="shared" si="0"/>
        <v>-58.2</v>
      </c>
      <c r="H51" s="20"/>
      <c r="I51" s="10"/>
      <c r="J51" s="12"/>
      <c r="K51" s="36">
        <f t="shared" si="4"/>
        <v>-58.2</v>
      </c>
    </row>
    <row r="52" spans="1:11" ht="38.25" customHeight="1">
      <c r="A52" s="4" t="s">
        <v>33</v>
      </c>
      <c r="B52" s="19">
        <v>3375.2</v>
      </c>
      <c r="C52" s="19">
        <v>5</v>
      </c>
      <c r="D52" s="19">
        <v>105.7</v>
      </c>
      <c r="E52" s="19">
        <v>5</v>
      </c>
      <c r="F52" s="20">
        <f>SUM(E52/D52*100)</f>
        <v>4.730368968779565</v>
      </c>
      <c r="G52" s="20">
        <f>SUM(E52-B52)</f>
        <v>-3370.2</v>
      </c>
      <c r="H52" s="20"/>
      <c r="I52" s="10">
        <f t="shared" si="2"/>
        <v>100</v>
      </c>
      <c r="J52" s="12">
        <f>SUM(E52-C54)</f>
        <v>783.1</v>
      </c>
      <c r="K52" s="36">
        <f t="shared" si="4"/>
        <v>-3370.2</v>
      </c>
    </row>
    <row r="53" spans="1:11" ht="56.25" customHeight="1">
      <c r="A53" s="4" t="s">
        <v>50</v>
      </c>
      <c r="B53" s="18">
        <v>850</v>
      </c>
      <c r="C53" s="18">
        <v>794.9</v>
      </c>
      <c r="D53" s="19"/>
      <c r="E53" s="18"/>
      <c r="F53" s="20"/>
      <c r="G53" s="20" t="e">
        <f>SUM(#REF!-B53)</f>
        <v>#REF!</v>
      </c>
      <c r="H53" s="20"/>
      <c r="I53" s="10">
        <f t="shared" si="2"/>
        <v>0</v>
      </c>
      <c r="J53" s="12" t="e">
        <f>SUM(#REF!-C55)</f>
        <v>#REF!</v>
      </c>
      <c r="K53" s="36">
        <f t="shared" si="4"/>
        <v>-850</v>
      </c>
    </row>
    <row r="54" spans="1:11" ht="34.5" customHeight="1">
      <c r="A54" s="4" t="s">
        <v>25</v>
      </c>
      <c r="B54" s="31">
        <v>-1726.4</v>
      </c>
      <c r="C54" s="31">
        <v>-778.1</v>
      </c>
      <c r="D54" s="19"/>
      <c r="E54" s="31">
        <v>-1412.1</v>
      </c>
      <c r="F54" s="20"/>
      <c r="G54" s="20">
        <f>SUM(E53-B54)</f>
        <v>1726.4</v>
      </c>
      <c r="H54" s="20"/>
      <c r="I54" s="10">
        <f t="shared" si="2"/>
        <v>181.4805294949235</v>
      </c>
      <c r="J54" s="12" t="e">
        <f>SUM(E53-#REF!)</f>
        <v>#REF!</v>
      </c>
      <c r="K54" s="36">
        <f t="shared" si="4"/>
        <v>314.3000000000002</v>
      </c>
    </row>
    <row r="55" spans="1:11" ht="42" customHeight="1">
      <c r="A55" s="4" t="s">
        <v>32</v>
      </c>
      <c r="B55" s="19">
        <f>SUM(B7+B45)</f>
        <v>1183769.8599999999</v>
      </c>
      <c r="C55" s="19">
        <f>SUM(C7+C45)</f>
        <v>177009.36</v>
      </c>
      <c r="D55" s="19">
        <f>SUM(D7+D45)</f>
        <v>1223144.7999999998</v>
      </c>
      <c r="E55" s="19">
        <f>SUM(E7+E45)</f>
        <v>197390.15</v>
      </c>
      <c r="F55" s="20">
        <f t="shared" si="1"/>
        <v>16.13792169169178</v>
      </c>
      <c r="G55" s="20">
        <f t="shared" si="0"/>
        <v>-986379.7099999998</v>
      </c>
      <c r="H55" s="20"/>
      <c r="I55" s="10">
        <f t="shared" si="2"/>
        <v>111.51396174755956</v>
      </c>
      <c r="J55" s="12" t="e">
        <f>SUM(E55-#REF!)</f>
        <v>#REF!</v>
      </c>
      <c r="K55" s="36">
        <f t="shared" si="4"/>
        <v>-986379.7099999998</v>
      </c>
    </row>
    <row r="56" spans="2:8" ht="11.25">
      <c r="B56" s="6"/>
      <c r="C56" s="6"/>
      <c r="D56" s="6"/>
      <c r="E56" s="6"/>
      <c r="F56" s="7"/>
      <c r="G56" s="7"/>
      <c r="H56" s="7"/>
    </row>
  </sheetData>
  <sheetProtection/>
  <mergeCells count="2">
    <mergeCell ref="A2:E2"/>
    <mergeCell ref="F3:I3"/>
  </mergeCells>
  <printOptions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J62"/>
  <sheetViews>
    <sheetView view="pageBreakPreview" zoomScale="87" zoomScaleSheetLayoutView="87" zoomScalePageLayoutView="0" workbookViewId="0" topLeftCell="A27">
      <selection activeCell="F15" sqref="F15"/>
    </sheetView>
  </sheetViews>
  <sheetFormatPr defaultColWidth="9.140625" defaultRowHeight="12"/>
  <cols>
    <col min="1" max="1" width="9.28125" style="38" customWidth="1"/>
    <col min="2" max="2" width="1.1484375" style="38" customWidth="1"/>
    <col min="3" max="3" width="59.8515625" style="38" customWidth="1"/>
    <col min="4" max="5" width="9.28125" style="38" customWidth="1"/>
    <col min="6" max="6" width="18.7109375" style="38" customWidth="1"/>
    <col min="7" max="9" width="19.421875" style="38" customWidth="1"/>
    <col min="10" max="10" width="17.00390625" style="38" customWidth="1"/>
    <col min="11" max="16384" width="9.28125" style="38" customWidth="1"/>
  </cols>
  <sheetData>
    <row r="1" spans="3:6" ht="4.5" customHeight="1">
      <c r="C1" s="72"/>
      <c r="D1" s="72"/>
      <c r="E1" s="72"/>
      <c r="F1" s="72"/>
    </row>
    <row r="2" spans="3:6" ht="15" hidden="1">
      <c r="C2" s="37"/>
      <c r="D2" s="37"/>
      <c r="E2" s="37"/>
      <c r="F2" s="39" t="s">
        <v>62</v>
      </c>
    </row>
    <row r="3" spans="3:6" ht="15" hidden="1">
      <c r="C3" s="37"/>
      <c r="D3" s="37"/>
      <c r="E3" s="37"/>
      <c r="F3" s="39" t="s">
        <v>63</v>
      </c>
    </row>
    <row r="4" spans="3:6" ht="15" hidden="1">
      <c r="C4" s="37"/>
      <c r="D4" s="37"/>
      <c r="E4" s="37"/>
      <c r="F4" s="39" t="s">
        <v>64</v>
      </c>
    </row>
    <row r="5" spans="3:6" ht="15" hidden="1">
      <c r="C5" s="37"/>
      <c r="D5" s="37"/>
      <c r="E5" s="37"/>
      <c r="F5" s="39" t="s">
        <v>65</v>
      </c>
    </row>
    <row r="6" spans="3:5" ht="16.5" customHeight="1">
      <c r="C6" s="37"/>
      <c r="D6" s="39"/>
      <c r="E6" s="37"/>
    </row>
    <row r="7" spans="3:6" ht="12">
      <c r="C7" s="37"/>
      <c r="D7" s="37"/>
      <c r="E7" s="37"/>
      <c r="F7" s="37"/>
    </row>
    <row r="8" spans="3:10" ht="15.75">
      <c r="C8" s="73" t="s">
        <v>66</v>
      </c>
      <c r="D8" s="73"/>
      <c r="E8" s="73"/>
      <c r="F8" s="73"/>
      <c r="G8" s="73"/>
      <c r="H8" s="73"/>
      <c r="I8" s="73"/>
      <c r="J8" s="73"/>
    </row>
    <row r="9" spans="3:6" ht="15">
      <c r="C9" s="74"/>
      <c r="D9" s="75"/>
      <c r="E9" s="75"/>
      <c r="F9" s="75"/>
    </row>
    <row r="10" spans="3:9" ht="15">
      <c r="C10" s="76" t="s">
        <v>67</v>
      </c>
      <c r="D10" s="77"/>
      <c r="E10" s="77"/>
      <c r="F10" s="78"/>
      <c r="I10" s="40" t="s">
        <v>68</v>
      </c>
    </row>
    <row r="11" spans="3:10" ht="60" customHeight="1">
      <c r="C11" s="41" t="s">
        <v>69</v>
      </c>
      <c r="D11" s="42" t="s">
        <v>70</v>
      </c>
      <c r="E11" s="41" t="s">
        <v>71</v>
      </c>
      <c r="F11" s="41" t="s">
        <v>72</v>
      </c>
      <c r="G11" s="43" t="s">
        <v>140</v>
      </c>
      <c r="H11" s="43" t="s">
        <v>141</v>
      </c>
      <c r="I11" s="43" t="s">
        <v>73</v>
      </c>
      <c r="J11" s="44" t="s">
        <v>74</v>
      </c>
    </row>
    <row r="12" spans="3:10" ht="15">
      <c r="C12" s="45">
        <v>1</v>
      </c>
      <c r="D12" s="46">
        <v>2</v>
      </c>
      <c r="E12" s="46">
        <v>3</v>
      </c>
      <c r="F12" s="45">
        <v>4</v>
      </c>
      <c r="G12" s="47">
        <v>5</v>
      </c>
      <c r="H12" s="47"/>
      <c r="I12" s="47">
        <v>6</v>
      </c>
      <c r="J12" s="48"/>
    </row>
    <row r="13" spans="3:10" ht="15.75">
      <c r="C13" s="49" t="s">
        <v>75</v>
      </c>
      <c r="D13" s="50" t="s">
        <v>76</v>
      </c>
      <c r="E13" s="50" t="s">
        <v>77</v>
      </c>
      <c r="F13" s="51">
        <f>F14+F15+F16+F18+F21+F17+F20+F19</f>
        <v>137396.6</v>
      </c>
      <c r="G13" s="51">
        <f>G14+G15+G16+G18+G21+G17+G20+G19</f>
        <v>23521.9</v>
      </c>
      <c r="H13" s="51">
        <f>H14+H15+H16+H18+H21+H17+H20</f>
        <v>23386.299999999996</v>
      </c>
      <c r="I13" s="51">
        <f>G13/F13*100</f>
        <v>17.11971038584652</v>
      </c>
      <c r="J13" s="52">
        <f>G13/H13*100</f>
        <v>100.57982665064591</v>
      </c>
    </row>
    <row r="14" spans="3:10" ht="51" customHeight="1">
      <c r="C14" s="53" t="s">
        <v>78</v>
      </c>
      <c r="D14" s="54" t="s">
        <v>76</v>
      </c>
      <c r="E14" s="54" t="s">
        <v>79</v>
      </c>
      <c r="F14" s="55">
        <v>7681.5</v>
      </c>
      <c r="G14" s="55">
        <v>1585.9</v>
      </c>
      <c r="H14" s="55">
        <v>2077.7</v>
      </c>
      <c r="I14" s="56">
        <f aca="true" t="shared" si="0" ref="I14:I60">G14/F14*100</f>
        <v>20.645707218642194</v>
      </c>
      <c r="J14" s="57">
        <f aca="true" t="shared" si="1" ref="J14:J60">G14/H14*100</f>
        <v>76.32959522548973</v>
      </c>
    </row>
    <row r="15" spans="3:10" ht="50.25" customHeight="1">
      <c r="C15" s="58" t="s">
        <v>80</v>
      </c>
      <c r="D15" s="54" t="s">
        <v>76</v>
      </c>
      <c r="E15" s="54" t="s">
        <v>81</v>
      </c>
      <c r="F15" s="55">
        <v>1364.2</v>
      </c>
      <c r="G15" s="55">
        <v>311.8</v>
      </c>
      <c r="H15" s="55">
        <v>480.9</v>
      </c>
      <c r="I15" s="56">
        <f t="shared" si="0"/>
        <v>22.855886233690075</v>
      </c>
      <c r="J15" s="57">
        <f t="shared" si="1"/>
        <v>64.83676440008318</v>
      </c>
    </row>
    <row r="16" spans="3:10" ht="63" customHeight="1">
      <c r="C16" s="58" t="s">
        <v>82</v>
      </c>
      <c r="D16" s="54" t="s">
        <v>76</v>
      </c>
      <c r="E16" s="54" t="s">
        <v>83</v>
      </c>
      <c r="F16" s="55">
        <v>77535.8</v>
      </c>
      <c r="G16" s="55">
        <v>14808.8</v>
      </c>
      <c r="H16" s="55">
        <v>14592.5</v>
      </c>
      <c r="I16" s="56">
        <f t="shared" si="0"/>
        <v>19.099306384921544</v>
      </c>
      <c r="J16" s="57">
        <f t="shared" si="1"/>
        <v>101.48226828850437</v>
      </c>
    </row>
    <row r="17" spans="3:10" ht="18" customHeight="1">
      <c r="C17" s="59" t="s">
        <v>84</v>
      </c>
      <c r="D17" s="54" t="s">
        <v>76</v>
      </c>
      <c r="E17" s="54" t="s">
        <v>85</v>
      </c>
      <c r="F17" s="55">
        <v>0.8</v>
      </c>
      <c r="G17" s="55">
        <v>0</v>
      </c>
      <c r="H17" s="55">
        <v>29.1</v>
      </c>
      <c r="I17" s="56">
        <f t="shared" si="0"/>
        <v>0</v>
      </c>
      <c r="J17" s="57">
        <f t="shared" si="1"/>
        <v>0</v>
      </c>
    </row>
    <row r="18" spans="3:10" ht="48.75" customHeight="1">
      <c r="C18" s="58" t="s">
        <v>86</v>
      </c>
      <c r="D18" s="54" t="s">
        <v>76</v>
      </c>
      <c r="E18" s="54" t="s">
        <v>87</v>
      </c>
      <c r="F18" s="55">
        <v>10472.7</v>
      </c>
      <c r="G18" s="55">
        <v>1592.3</v>
      </c>
      <c r="H18" s="55">
        <v>1345.2</v>
      </c>
      <c r="I18" s="56">
        <f t="shared" si="0"/>
        <v>15.204293066735417</v>
      </c>
      <c r="J18" s="57">
        <f t="shared" si="1"/>
        <v>118.36901575973833</v>
      </c>
    </row>
    <row r="19" spans="3:10" ht="18.75" customHeight="1" hidden="1">
      <c r="C19" s="58" t="s">
        <v>88</v>
      </c>
      <c r="D19" s="54" t="s">
        <v>76</v>
      </c>
      <c r="E19" s="54" t="s">
        <v>89</v>
      </c>
      <c r="F19" s="55">
        <v>0</v>
      </c>
      <c r="G19" s="55">
        <v>0</v>
      </c>
      <c r="H19" s="55">
        <v>0</v>
      </c>
      <c r="I19" s="56" t="s">
        <v>90</v>
      </c>
      <c r="J19" s="57" t="s">
        <v>90</v>
      </c>
    </row>
    <row r="20" spans="3:10" ht="19.5" customHeight="1">
      <c r="C20" s="58" t="s">
        <v>91</v>
      </c>
      <c r="D20" s="54" t="s">
        <v>76</v>
      </c>
      <c r="E20" s="54" t="s">
        <v>92</v>
      </c>
      <c r="F20" s="55">
        <v>14874.6</v>
      </c>
      <c r="G20" s="55">
        <v>0</v>
      </c>
      <c r="H20" s="55">
        <v>0</v>
      </c>
      <c r="I20" s="56">
        <f t="shared" si="0"/>
        <v>0</v>
      </c>
      <c r="J20" s="57" t="s">
        <v>90</v>
      </c>
    </row>
    <row r="21" spans="3:10" ht="18.75" customHeight="1">
      <c r="C21" s="59" t="s">
        <v>93</v>
      </c>
      <c r="D21" s="54" t="s">
        <v>76</v>
      </c>
      <c r="E21" s="54">
        <v>13</v>
      </c>
      <c r="F21" s="55">
        <v>25467</v>
      </c>
      <c r="G21" s="55">
        <v>5223.1</v>
      </c>
      <c r="H21" s="55">
        <v>4860.9</v>
      </c>
      <c r="I21" s="56">
        <f t="shared" si="0"/>
        <v>20.50928652766325</v>
      </c>
      <c r="J21" s="57">
        <f t="shared" si="1"/>
        <v>107.45129502766979</v>
      </c>
    </row>
    <row r="22" spans="3:10" ht="18.75" customHeight="1">
      <c r="C22" s="49" t="s">
        <v>94</v>
      </c>
      <c r="D22" s="50" t="s">
        <v>79</v>
      </c>
      <c r="E22" s="50" t="s">
        <v>77</v>
      </c>
      <c r="F22" s="60">
        <f>F23</f>
        <v>1333.9</v>
      </c>
      <c r="G22" s="60">
        <f>G23</f>
        <v>213.8</v>
      </c>
      <c r="H22" s="60">
        <f>H23</f>
        <v>177.6</v>
      </c>
      <c r="I22" s="51">
        <f t="shared" si="0"/>
        <v>16.02818802009146</v>
      </c>
      <c r="J22" s="52">
        <f t="shared" si="1"/>
        <v>120.3828828828829</v>
      </c>
    </row>
    <row r="23" spans="3:10" ht="18.75" customHeight="1">
      <c r="C23" s="59" t="s">
        <v>95</v>
      </c>
      <c r="D23" s="54" t="s">
        <v>79</v>
      </c>
      <c r="E23" s="54" t="s">
        <v>81</v>
      </c>
      <c r="F23" s="55">
        <v>1333.9</v>
      </c>
      <c r="G23" s="55">
        <v>213.8</v>
      </c>
      <c r="H23" s="55">
        <v>177.6</v>
      </c>
      <c r="I23" s="56">
        <f t="shared" si="0"/>
        <v>16.02818802009146</v>
      </c>
      <c r="J23" s="57">
        <f t="shared" si="1"/>
        <v>120.3828828828829</v>
      </c>
    </row>
    <row r="24" spans="3:10" ht="31.5">
      <c r="C24" s="61" t="s">
        <v>96</v>
      </c>
      <c r="D24" s="50" t="s">
        <v>81</v>
      </c>
      <c r="E24" s="50" t="s">
        <v>77</v>
      </c>
      <c r="F24" s="51">
        <f>F25+F27+F26</f>
        <v>2981.1000000000004</v>
      </c>
      <c r="G24" s="51">
        <f>G25+G27+G26</f>
        <v>339.5</v>
      </c>
      <c r="H24" s="51">
        <f>H25+H27+H26</f>
        <v>297.9</v>
      </c>
      <c r="I24" s="51">
        <f t="shared" si="0"/>
        <v>11.388413672805338</v>
      </c>
      <c r="J24" s="52">
        <f t="shared" si="1"/>
        <v>113.96441758979525</v>
      </c>
    </row>
    <row r="25" spans="3:10" ht="16.5" customHeight="1">
      <c r="C25" s="58" t="s">
        <v>97</v>
      </c>
      <c r="D25" s="54" t="s">
        <v>81</v>
      </c>
      <c r="E25" s="54" t="s">
        <v>98</v>
      </c>
      <c r="F25" s="55">
        <v>187.4</v>
      </c>
      <c r="G25" s="55">
        <v>9.5</v>
      </c>
      <c r="H25" s="55">
        <v>14.5</v>
      </c>
      <c r="I25" s="56">
        <f t="shared" si="0"/>
        <v>5.069370330843117</v>
      </c>
      <c r="J25" s="57">
        <f t="shared" si="1"/>
        <v>65.51724137931035</v>
      </c>
    </row>
    <row r="26" spans="3:10" ht="51" customHeight="1">
      <c r="C26" s="58" t="s">
        <v>99</v>
      </c>
      <c r="D26" s="54" t="s">
        <v>81</v>
      </c>
      <c r="E26" s="54" t="s">
        <v>100</v>
      </c>
      <c r="F26" s="55">
        <v>1797</v>
      </c>
      <c r="G26" s="55">
        <v>253.6</v>
      </c>
      <c r="H26" s="55">
        <v>223.8</v>
      </c>
      <c r="I26" s="56">
        <f t="shared" si="0"/>
        <v>14.112409571508069</v>
      </c>
      <c r="J26" s="57">
        <f t="shared" si="1"/>
        <v>113.3154602323503</v>
      </c>
    </row>
    <row r="27" spans="3:10" ht="37.5" customHeight="1">
      <c r="C27" s="58" t="s">
        <v>101</v>
      </c>
      <c r="D27" s="54" t="s">
        <v>81</v>
      </c>
      <c r="E27" s="54">
        <v>14</v>
      </c>
      <c r="F27" s="55">
        <v>996.7</v>
      </c>
      <c r="G27" s="55">
        <v>76.4</v>
      </c>
      <c r="H27" s="55">
        <v>59.6</v>
      </c>
      <c r="I27" s="56">
        <f t="shared" si="0"/>
        <v>7.665295475067724</v>
      </c>
      <c r="J27" s="57">
        <f t="shared" si="1"/>
        <v>128.18791946308724</v>
      </c>
    </row>
    <row r="28" spans="3:10" ht="17.25" customHeight="1">
      <c r="C28" s="49" t="s">
        <v>102</v>
      </c>
      <c r="D28" s="50" t="s">
        <v>83</v>
      </c>
      <c r="E28" s="50" t="s">
        <v>77</v>
      </c>
      <c r="F28" s="51">
        <f>F31+F32+F30+F29</f>
        <v>41029.00000000001</v>
      </c>
      <c r="G28" s="51">
        <f>G31+G32+G30+G29</f>
        <v>7764.2</v>
      </c>
      <c r="H28" s="51">
        <f>H31+H32+H30+H29</f>
        <v>8345.7</v>
      </c>
      <c r="I28" s="51">
        <f t="shared" si="0"/>
        <v>18.923688123034925</v>
      </c>
      <c r="J28" s="52">
        <f t="shared" si="1"/>
        <v>93.03234000742896</v>
      </c>
    </row>
    <row r="29" spans="3:10" ht="0.75" customHeight="1" hidden="1">
      <c r="C29" s="59" t="s">
        <v>103</v>
      </c>
      <c r="D29" s="54" t="s">
        <v>83</v>
      </c>
      <c r="E29" s="54" t="s">
        <v>76</v>
      </c>
      <c r="F29" s="56">
        <v>0</v>
      </c>
      <c r="G29" s="56">
        <v>0</v>
      </c>
      <c r="H29" s="56">
        <v>0</v>
      </c>
      <c r="I29" s="56">
        <v>0</v>
      </c>
      <c r="J29" s="57">
        <v>0</v>
      </c>
    </row>
    <row r="30" spans="3:10" ht="15.75">
      <c r="C30" s="59" t="s">
        <v>104</v>
      </c>
      <c r="D30" s="54" t="s">
        <v>83</v>
      </c>
      <c r="E30" s="54" t="s">
        <v>105</v>
      </c>
      <c r="F30" s="56">
        <v>5337.3</v>
      </c>
      <c r="G30" s="56">
        <v>860.4</v>
      </c>
      <c r="H30" s="56">
        <v>360.1</v>
      </c>
      <c r="I30" s="56">
        <f t="shared" si="0"/>
        <v>16.120510370412006</v>
      </c>
      <c r="J30" s="57" t="s">
        <v>106</v>
      </c>
    </row>
    <row r="31" spans="3:10" ht="18.75">
      <c r="C31" s="59" t="s">
        <v>107</v>
      </c>
      <c r="D31" s="54" t="s">
        <v>83</v>
      </c>
      <c r="E31" s="54" t="s">
        <v>98</v>
      </c>
      <c r="F31" s="62">
        <v>29510.9</v>
      </c>
      <c r="G31" s="62">
        <v>6693.8</v>
      </c>
      <c r="H31" s="62">
        <v>7975.6</v>
      </c>
      <c r="I31" s="56">
        <f t="shared" si="0"/>
        <v>22.68246647848761</v>
      </c>
      <c r="J31" s="57">
        <f t="shared" si="1"/>
        <v>83.92848186970258</v>
      </c>
    </row>
    <row r="32" spans="3:10" ht="18.75" customHeight="1">
      <c r="C32" s="59" t="s">
        <v>108</v>
      </c>
      <c r="D32" s="54" t="s">
        <v>83</v>
      </c>
      <c r="E32" s="54">
        <v>12</v>
      </c>
      <c r="F32" s="55">
        <v>6180.8</v>
      </c>
      <c r="G32" s="55">
        <v>210</v>
      </c>
      <c r="H32" s="55">
        <v>10</v>
      </c>
      <c r="I32" s="56">
        <f t="shared" si="0"/>
        <v>3.397618431271033</v>
      </c>
      <c r="J32" s="57" t="s">
        <v>109</v>
      </c>
    </row>
    <row r="33" spans="3:10" ht="17.25" customHeight="1">
      <c r="C33" s="49" t="s">
        <v>110</v>
      </c>
      <c r="D33" s="50" t="s">
        <v>85</v>
      </c>
      <c r="E33" s="50" t="s">
        <v>77</v>
      </c>
      <c r="F33" s="51">
        <f>F34+F35+F36+F37</f>
        <v>180930.59999999998</v>
      </c>
      <c r="G33" s="51">
        <f>G34+G35+G36+G37</f>
        <v>7236.4</v>
      </c>
      <c r="H33" s="51">
        <f>H34+H35+H36+H37</f>
        <v>6023.1</v>
      </c>
      <c r="I33" s="51">
        <f t="shared" si="0"/>
        <v>3.9995445767603712</v>
      </c>
      <c r="J33" s="52">
        <f t="shared" si="1"/>
        <v>120.14411183609768</v>
      </c>
    </row>
    <row r="34" spans="3:10" ht="18" customHeight="1">
      <c r="C34" s="59" t="s">
        <v>111</v>
      </c>
      <c r="D34" s="54" t="s">
        <v>85</v>
      </c>
      <c r="E34" s="54" t="s">
        <v>76</v>
      </c>
      <c r="F34" s="55">
        <v>1300</v>
      </c>
      <c r="G34" s="55">
        <v>121.6</v>
      </c>
      <c r="H34" s="55">
        <v>248</v>
      </c>
      <c r="I34" s="56">
        <f t="shared" si="0"/>
        <v>9.353846153846153</v>
      </c>
      <c r="J34" s="57">
        <f t="shared" si="1"/>
        <v>49.03225806451613</v>
      </c>
    </row>
    <row r="35" spans="3:10" ht="18" customHeight="1">
      <c r="C35" s="59" t="s">
        <v>112</v>
      </c>
      <c r="D35" s="54" t="s">
        <v>85</v>
      </c>
      <c r="E35" s="54" t="s">
        <v>79</v>
      </c>
      <c r="F35" s="55">
        <v>147712.3</v>
      </c>
      <c r="G35" s="55">
        <v>576.6</v>
      </c>
      <c r="H35" s="55">
        <v>41.5</v>
      </c>
      <c r="I35" s="56">
        <f t="shared" si="0"/>
        <v>0.39035340997330625</v>
      </c>
      <c r="J35" s="57" t="s">
        <v>113</v>
      </c>
    </row>
    <row r="36" spans="3:10" ht="16.5" customHeight="1">
      <c r="C36" s="59" t="s">
        <v>114</v>
      </c>
      <c r="D36" s="54" t="s">
        <v>85</v>
      </c>
      <c r="E36" s="54" t="s">
        <v>81</v>
      </c>
      <c r="F36" s="62">
        <v>31918.3</v>
      </c>
      <c r="G36" s="62">
        <v>6538.2</v>
      </c>
      <c r="H36" s="62">
        <v>5733.6</v>
      </c>
      <c r="I36" s="56">
        <f t="shared" si="0"/>
        <v>20.48417365586513</v>
      </c>
      <c r="J36" s="57">
        <f t="shared" si="1"/>
        <v>114.03306822938465</v>
      </c>
    </row>
    <row r="37" spans="3:10" ht="31.5" customHeight="1" hidden="1">
      <c r="C37" s="59" t="s">
        <v>115</v>
      </c>
      <c r="D37" s="54" t="s">
        <v>85</v>
      </c>
      <c r="E37" s="54" t="s">
        <v>85</v>
      </c>
      <c r="F37" s="55">
        <v>0</v>
      </c>
      <c r="G37" s="55">
        <v>0</v>
      </c>
      <c r="H37" s="55">
        <v>0</v>
      </c>
      <c r="I37" s="56">
        <v>0</v>
      </c>
      <c r="J37" s="57">
        <v>0</v>
      </c>
    </row>
    <row r="38" spans="3:10" ht="15.75">
      <c r="C38" s="61" t="s">
        <v>116</v>
      </c>
      <c r="D38" s="50" t="s">
        <v>87</v>
      </c>
      <c r="E38" s="50" t="s">
        <v>77</v>
      </c>
      <c r="F38" s="51">
        <f>F39</f>
        <v>861.5</v>
      </c>
      <c r="G38" s="63">
        <f>G39</f>
        <v>4.3</v>
      </c>
      <c r="H38" s="63">
        <f>H39</f>
        <v>40.8</v>
      </c>
      <c r="I38" s="51">
        <f t="shared" si="0"/>
        <v>0.49912942542077765</v>
      </c>
      <c r="J38" s="52">
        <f t="shared" si="1"/>
        <v>10.53921568627451</v>
      </c>
    </row>
    <row r="39" spans="3:10" ht="16.5" customHeight="1">
      <c r="C39" s="58" t="s">
        <v>117</v>
      </c>
      <c r="D39" s="54" t="s">
        <v>87</v>
      </c>
      <c r="E39" s="54" t="s">
        <v>85</v>
      </c>
      <c r="F39" s="55">
        <v>861.5</v>
      </c>
      <c r="G39" s="55">
        <v>4.3</v>
      </c>
      <c r="H39" s="55">
        <v>40.8</v>
      </c>
      <c r="I39" s="56">
        <f t="shared" si="0"/>
        <v>0.49912942542077765</v>
      </c>
      <c r="J39" s="57">
        <f t="shared" si="1"/>
        <v>10.53921568627451</v>
      </c>
    </row>
    <row r="40" spans="3:10" ht="16.5" customHeight="1">
      <c r="C40" s="49" t="s">
        <v>118</v>
      </c>
      <c r="D40" s="50" t="s">
        <v>89</v>
      </c>
      <c r="E40" s="50" t="s">
        <v>77</v>
      </c>
      <c r="F40" s="51">
        <f>F41+F42+F43+F44+F45</f>
        <v>707577.5</v>
      </c>
      <c r="G40" s="64">
        <f>SUM(G41:G45)</f>
        <v>144566.9</v>
      </c>
      <c r="H40" s="64">
        <f>SUM(H41:H45)</f>
        <v>105248.7</v>
      </c>
      <c r="I40" s="51">
        <f t="shared" si="0"/>
        <v>20.431246047252774</v>
      </c>
      <c r="J40" s="52">
        <f t="shared" si="1"/>
        <v>137.35742104178007</v>
      </c>
    </row>
    <row r="41" spans="3:10" ht="18.75" customHeight="1">
      <c r="C41" s="59" t="s">
        <v>119</v>
      </c>
      <c r="D41" s="54" t="s">
        <v>89</v>
      </c>
      <c r="E41" s="54" t="s">
        <v>76</v>
      </c>
      <c r="F41" s="55">
        <v>160186.9</v>
      </c>
      <c r="G41" s="55">
        <v>25990.3</v>
      </c>
      <c r="H41" s="55">
        <v>22605.9</v>
      </c>
      <c r="I41" s="56">
        <f t="shared" si="0"/>
        <v>16.224984689759275</v>
      </c>
      <c r="J41" s="57">
        <f t="shared" si="1"/>
        <v>114.97131279887107</v>
      </c>
    </row>
    <row r="42" spans="3:10" ht="16.5" customHeight="1">
      <c r="C42" s="59" t="s">
        <v>120</v>
      </c>
      <c r="D42" s="54" t="s">
        <v>89</v>
      </c>
      <c r="E42" s="54" t="s">
        <v>79</v>
      </c>
      <c r="F42" s="55">
        <v>443813.7</v>
      </c>
      <c r="G42" s="55">
        <v>98027.2</v>
      </c>
      <c r="H42" s="55">
        <v>64422</v>
      </c>
      <c r="I42" s="56">
        <f t="shared" si="0"/>
        <v>22.0874659795315</v>
      </c>
      <c r="J42" s="57">
        <f t="shared" si="1"/>
        <v>152.1641675204123</v>
      </c>
    </row>
    <row r="43" spans="3:10" ht="18" customHeight="1">
      <c r="C43" s="53" t="s">
        <v>121</v>
      </c>
      <c r="D43" s="54" t="s">
        <v>89</v>
      </c>
      <c r="E43" s="54" t="s">
        <v>81</v>
      </c>
      <c r="F43" s="55">
        <v>33145.2</v>
      </c>
      <c r="G43" s="55">
        <v>7450.9</v>
      </c>
      <c r="H43" s="55">
        <v>5819.9</v>
      </c>
      <c r="I43" s="56">
        <f t="shared" si="0"/>
        <v>22.47957471971809</v>
      </c>
      <c r="J43" s="57">
        <f t="shared" si="1"/>
        <v>128.02453650406363</v>
      </c>
    </row>
    <row r="44" spans="3:10" ht="15.75" customHeight="1">
      <c r="C44" s="59" t="s">
        <v>122</v>
      </c>
      <c r="D44" s="54" t="s">
        <v>89</v>
      </c>
      <c r="E44" s="54" t="s">
        <v>89</v>
      </c>
      <c r="F44" s="55">
        <v>6478.4</v>
      </c>
      <c r="G44" s="55">
        <v>877.5</v>
      </c>
      <c r="H44" s="55">
        <v>736.8</v>
      </c>
      <c r="I44" s="56">
        <f t="shared" si="0"/>
        <v>13.545011113855274</v>
      </c>
      <c r="J44" s="57">
        <f t="shared" si="1"/>
        <v>119.09609120521174</v>
      </c>
    </row>
    <row r="45" spans="3:10" ht="18.75">
      <c r="C45" s="59" t="s">
        <v>123</v>
      </c>
      <c r="D45" s="54" t="s">
        <v>89</v>
      </c>
      <c r="E45" s="54" t="s">
        <v>98</v>
      </c>
      <c r="F45" s="55">
        <v>63953.3</v>
      </c>
      <c r="G45" s="55">
        <v>12221</v>
      </c>
      <c r="H45" s="55">
        <v>11664.1</v>
      </c>
      <c r="I45" s="56">
        <f t="shared" si="0"/>
        <v>19.109256285445785</v>
      </c>
      <c r="J45" s="57">
        <f t="shared" si="1"/>
        <v>104.77447895679906</v>
      </c>
    </row>
    <row r="46" spans="3:10" ht="15.75">
      <c r="C46" s="49" t="s">
        <v>124</v>
      </c>
      <c r="D46" s="50" t="s">
        <v>105</v>
      </c>
      <c r="E46" s="50" t="s">
        <v>77</v>
      </c>
      <c r="F46" s="51">
        <f>F47+F48</f>
        <v>77004.59999999999</v>
      </c>
      <c r="G46" s="51">
        <f>G47+G48</f>
        <v>14996.400000000001</v>
      </c>
      <c r="H46" s="51">
        <f>H47+H48</f>
        <v>11735.699999999999</v>
      </c>
      <c r="I46" s="51">
        <f t="shared" si="0"/>
        <v>19.47468073335879</v>
      </c>
      <c r="J46" s="52">
        <f t="shared" si="1"/>
        <v>127.78445256780596</v>
      </c>
    </row>
    <row r="47" spans="3:10" ht="18.75">
      <c r="C47" s="59" t="s">
        <v>125</v>
      </c>
      <c r="D47" s="54" t="s">
        <v>105</v>
      </c>
      <c r="E47" s="54" t="s">
        <v>76</v>
      </c>
      <c r="F47" s="55">
        <v>71728.7</v>
      </c>
      <c r="G47" s="55">
        <v>13816.7</v>
      </c>
      <c r="H47" s="55">
        <v>10662.4</v>
      </c>
      <c r="I47" s="56">
        <f t="shared" si="0"/>
        <v>19.26244306672225</v>
      </c>
      <c r="J47" s="57">
        <f t="shared" si="1"/>
        <v>129.58339585834335</v>
      </c>
    </row>
    <row r="48" spans="3:10" ht="15.75" customHeight="1">
      <c r="C48" s="59" t="s">
        <v>126</v>
      </c>
      <c r="D48" s="54" t="s">
        <v>105</v>
      </c>
      <c r="E48" s="54" t="s">
        <v>83</v>
      </c>
      <c r="F48" s="55">
        <v>5275.9</v>
      </c>
      <c r="G48" s="55">
        <v>1179.7</v>
      </c>
      <c r="H48" s="55">
        <v>1073.3</v>
      </c>
      <c r="I48" s="56">
        <f t="shared" si="0"/>
        <v>22.36016603802195</v>
      </c>
      <c r="J48" s="57">
        <f t="shared" si="1"/>
        <v>109.9133513463151</v>
      </c>
    </row>
    <row r="49" spans="3:10" ht="15.75">
      <c r="C49" s="49" t="s">
        <v>127</v>
      </c>
      <c r="D49" s="50" t="s">
        <v>98</v>
      </c>
      <c r="E49" s="50" t="s">
        <v>77</v>
      </c>
      <c r="F49" s="51">
        <f>+F51+F50</f>
        <v>989.5</v>
      </c>
      <c r="G49" s="51">
        <f>+G51+G50</f>
        <v>40</v>
      </c>
      <c r="H49" s="51">
        <f>+H51+H50</f>
        <v>161.3</v>
      </c>
      <c r="I49" s="51">
        <f t="shared" si="0"/>
        <v>4.04244567963618</v>
      </c>
      <c r="J49" s="52">
        <f t="shared" si="1"/>
        <v>24.79851208927464</v>
      </c>
    </row>
    <row r="50" spans="3:10" ht="18.75" customHeight="1">
      <c r="C50" s="59" t="s">
        <v>128</v>
      </c>
      <c r="D50" s="54" t="s">
        <v>98</v>
      </c>
      <c r="E50" s="54" t="s">
        <v>89</v>
      </c>
      <c r="F50" s="65">
        <v>551.5</v>
      </c>
      <c r="G50" s="65">
        <v>0</v>
      </c>
      <c r="H50" s="65">
        <v>143.3</v>
      </c>
      <c r="I50" s="56">
        <f t="shared" si="0"/>
        <v>0</v>
      </c>
      <c r="J50" s="57">
        <f t="shared" si="1"/>
        <v>0</v>
      </c>
    </row>
    <row r="51" spans="3:10" ht="18.75">
      <c r="C51" s="59" t="s">
        <v>129</v>
      </c>
      <c r="D51" s="54" t="s">
        <v>98</v>
      </c>
      <c r="E51" s="54" t="s">
        <v>98</v>
      </c>
      <c r="F51" s="55">
        <v>438</v>
      </c>
      <c r="G51" s="55">
        <v>40</v>
      </c>
      <c r="H51" s="55">
        <v>18</v>
      </c>
      <c r="I51" s="56">
        <f t="shared" si="0"/>
        <v>9.1324200913242</v>
      </c>
      <c r="J51" s="57" t="s">
        <v>130</v>
      </c>
    </row>
    <row r="52" spans="3:10" ht="15.75">
      <c r="C52" s="49" t="s">
        <v>131</v>
      </c>
      <c r="D52" s="50">
        <v>10</v>
      </c>
      <c r="E52" s="50" t="s">
        <v>77</v>
      </c>
      <c r="F52" s="51">
        <f>F53+F54+F55+F56</f>
        <v>14033</v>
      </c>
      <c r="G52" s="51">
        <f>G53+G54+G55+G56</f>
        <v>6196.4</v>
      </c>
      <c r="H52" s="51">
        <f>H53+H54+H55+H56</f>
        <v>10685.5</v>
      </c>
      <c r="I52" s="51">
        <f t="shared" si="0"/>
        <v>44.15591819283118</v>
      </c>
      <c r="J52" s="52">
        <f t="shared" si="1"/>
        <v>57.98886341303635</v>
      </c>
    </row>
    <row r="53" spans="3:10" ht="16.5" customHeight="1">
      <c r="C53" s="59" t="s">
        <v>132</v>
      </c>
      <c r="D53" s="54">
        <v>10</v>
      </c>
      <c r="E53" s="54" t="s">
        <v>76</v>
      </c>
      <c r="F53" s="55">
        <v>4066.6</v>
      </c>
      <c r="G53" s="55">
        <v>951.8</v>
      </c>
      <c r="H53" s="55">
        <v>858.5</v>
      </c>
      <c r="I53" s="56">
        <f t="shared" si="0"/>
        <v>23.405301726257807</v>
      </c>
      <c r="J53" s="57">
        <f t="shared" si="1"/>
        <v>110.8677926616191</v>
      </c>
    </row>
    <row r="54" spans="3:10" ht="15.75" customHeight="1">
      <c r="C54" s="59" t="s">
        <v>133</v>
      </c>
      <c r="D54" s="54">
        <v>10</v>
      </c>
      <c r="E54" s="54" t="s">
        <v>81</v>
      </c>
      <c r="F54" s="55">
        <v>9556.9</v>
      </c>
      <c r="G54" s="55">
        <v>5190.4</v>
      </c>
      <c r="H54" s="55">
        <v>8603.1</v>
      </c>
      <c r="I54" s="56">
        <f t="shared" si="0"/>
        <v>54.310498174094114</v>
      </c>
      <c r="J54" s="57">
        <f t="shared" si="1"/>
        <v>60.331740884099915</v>
      </c>
    </row>
    <row r="55" spans="3:10" ht="15" customHeight="1">
      <c r="C55" s="59" t="s">
        <v>134</v>
      </c>
      <c r="D55" s="54">
        <v>10</v>
      </c>
      <c r="E55" s="54" t="s">
        <v>83</v>
      </c>
      <c r="F55" s="55">
        <v>0</v>
      </c>
      <c r="G55" s="55">
        <v>0</v>
      </c>
      <c r="H55" s="55">
        <v>1168.5</v>
      </c>
      <c r="I55" s="56">
        <v>0</v>
      </c>
      <c r="J55" s="57">
        <f t="shared" si="1"/>
        <v>0</v>
      </c>
    </row>
    <row r="56" spans="3:10" ht="17.25" customHeight="1">
      <c r="C56" s="66" t="s">
        <v>135</v>
      </c>
      <c r="D56" s="54" t="s">
        <v>100</v>
      </c>
      <c r="E56" s="54" t="s">
        <v>87</v>
      </c>
      <c r="F56" s="55">
        <v>409.5</v>
      </c>
      <c r="G56" s="55">
        <v>54.2</v>
      </c>
      <c r="H56" s="55">
        <v>55.4</v>
      </c>
      <c r="I56" s="56">
        <f t="shared" si="0"/>
        <v>13.235653235653237</v>
      </c>
      <c r="J56" s="57">
        <f t="shared" si="1"/>
        <v>97.83393501805054</v>
      </c>
    </row>
    <row r="57" spans="3:10" ht="15.75">
      <c r="C57" s="49" t="s">
        <v>136</v>
      </c>
      <c r="D57" s="50">
        <v>11</v>
      </c>
      <c r="E57" s="50" t="s">
        <v>77</v>
      </c>
      <c r="F57" s="51">
        <f>F58+F59</f>
        <v>64064.5</v>
      </c>
      <c r="G57" s="51">
        <f>G58+G59</f>
        <v>2621.5</v>
      </c>
      <c r="H57" s="51">
        <f>H58+H59</f>
        <v>2255.2</v>
      </c>
      <c r="I57" s="51">
        <f t="shared" si="0"/>
        <v>4.091969811674172</v>
      </c>
      <c r="J57" s="52">
        <f t="shared" si="1"/>
        <v>116.2424618659099</v>
      </c>
    </row>
    <row r="58" spans="3:10" ht="17.25" customHeight="1">
      <c r="C58" s="59" t="s">
        <v>137</v>
      </c>
      <c r="D58" s="54">
        <v>11</v>
      </c>
      <c r="E58" s="54" t="s">
        <v>79</v>
      </c>
      <c r="F58" s="55">
        <v>64064.5</v>
      </c>
      <c r="G58" s="55">
        <v>2621.5</v>
      </c>
      <c r="H58" s="55">
        <v>2255.2</v>
      </c>
      <c r="I58" s="56">
        <f t="shared" si="0"/>
        <v>4.091969811674172</v>
      </c>
      <c r="J58" s="57">
        <f t="shared" si="1"/>
        <v>116.2424618659099</v>
      </c>
    </row>
    <row r="59" spans="3:10" ht="31.5" hidden="1">
      <c r="C59" s="59" t="s">
        <v>138</v>
      </c>
      <c r="D59" s="54" t="s">
        <v>92</v>
      </c>
      <c r="E59" s="54" t="s">
        <v>85</v>
      </c>
      <c r="F59" s="55">
        <v>0</v>
      </c>
      <c r="G59" s="55">
        <v>0</v>
      </c>
      <c r="H59" s="55">
        <v>0</v>
      </c>
      <c r="I59" s="56">
        <v>0</v>
      </c>
      <c r="J59" s="57">
        <v>0</v>
      </c>
    </row>
    <row r="60" spans="3:10" ht="18.75">
      <c r="C60" s="79" t="s">
        <v>139</v>
      </c>
      <c r="D60" s="80"/>
      <c r="E60" s="80"/>
      <c r="F60" s="67">
        <f>F13+F24+F28+F33+F38+F40+F46+F49+F52+F57+F22</f>
        <v>1228201.8</v>
      </c>
      <c r="G60" s="67">
        <f>G13+G24+G28+G33+G38+G40+G46+G49+G52+G57+G22</f>
        <v>207501.3</v>
      </c>
      <c r="H60" s="67">
        <f>H13+H24+H28+H33+H38+H40+H46+H49+H52+H57+H22</f>
        <v>168357.80000000002</v>
      </c>
      <c r="I60" s="51">
        <f t="shared" si="0"/>
        <v>16.894723652090395</v>
      </c>
      <c r="J60" s="52">
        <f t="shared" si="1"/>
        <v>123.25018502261254</v>
      </c>
    </row>
    <row r="62" spans="5:6" ht="12">
      <c r="E62" s="68"/>
      <c r="F62" s="69"/>
    </row>
  </sheetData>
  <sheetProtection/>
  <mergeCells count="5">
    <mergeCell ref="C1:F1"/>
    <mergeCell ref="C8:J8"/>
    <mergeCell ref="C9:F9"/>
    <mergeCell ref="C10:F10"/>
    <mergeCell ref="C60:E60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60" r:id="rId1"/>
  <rowBreaks count="1" manualBreakCount="1">
    <brk id="60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В.Н.Шиловская</dc:creator>
  <cp:keywords/>
  <dc:description/>
  <cp:lastModifiedBy>user1407</cp:lastModifiedBy>
  <cp:lastPrinted>2023-01-11T11:33:58Z</cp:lastPrinted>
  <dcterms:created xsi:type="dcterms:W3CDTF">2010-01-20T07:45:08Z</dcterms:created>
  <dcterms:modified xsi:type="dcterms:W3CDTF">2023-04-12T05:22:14Z</dcterms:modified>
  <cp:category/>
  <cp:version/>
  <cp:contentType/>
  <cp:contentStatus/>
</cp:coreProperties>
</file>