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доходы 9 мес.2023" sheetId="1" r:id="rId1"/>
    <sheet name=" расходы 9 мес.2023" sheetId="2" r:id="rId2"/>
  </sheets>
  <definedNames>
    <definedName name="_xlnm.Print_Area" localSheetId="1">' расходы 9 мес.2023'!$C$1:$J$60</definedName>
    <definedName name="_xlnm.Print_Area" localSheetId="0">'доходы 9 мес.2023'!$A$1:$I$53</definedName>
  </definedNames>
  <calcPr fullCalcOnLoad="1"/>
</workbook>
</file>

<file path=xl/sharedStrings.xml><?xml version="1.0" encoding="utf-8"?>
<sst xmlns="http://schemas.openxmlformats.org/spreadsheetml/2006/main" count="214" uniqueCount="138">
  <si>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</si>
  <si>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</si>
  <si>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</si>
  <si>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</si>
  <si>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</si>
  <si>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</si>
  <si>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</si>
  <si>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</si>
  <si>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</si>
  <si>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</si>
  <si>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</si>
  <si>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</si>
  <si>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</si>
  <si>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</si>
  <si>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</si>
  <si>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</si>
  <si>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</si>
  <si>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</si>
  <si>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</si>
  <si>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</si>
  <si>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</si>
  <si>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</si>
  <si>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</si>
  <si>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</si>
  <si>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</si>
  <si>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</si>
  <si>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Налог, взимаемый в связи с применением упрощенной системы налогообложения</t>
  </si>
  <si>
    <t>ПРОЧИЕ НЕНАЛОГОВЫЕ ДОХОДЫ</t>
  </si>
  <si>
    <t>Дотации</t>
  </si>
  <si>
    <t>Субсидии</t>
  </si>
  <si>
    <t>Субвенции</t>
  </si>
  <si>
    <t>Иные межбюджетные трасферты</t>
  </si>
  <si>
    <t>ВСЕГО</t>
  </si>
  <si>
    <t>Прочие безвозмездные поступления</t>
  </si>
  <si>
    <t>БЕЗВОЗМЕЗДНЫЕ ПОСТУПЛЕНИЯ</t>
  </si>
  <si>
    <t>Доходы в виде прибыли, приходящейся на доли в уставный капитал</t>
  </si>
  <si>
    <t>В сравнении 2011/2010</t>
  </si>
  <si>
    <t>Налог на имущество организаций</t>
  </si>
  <si>
    <t>Патент</t>
  </si>
  <si>
    <t>Прочие поступления от использования имущества,</t>
  </si>
  <si>
    <t>Доходы от реализации иного имущества, находящегося в собственности поселений</t>
  </si>
  <si>
    <t>Доходы от продажи квартир</t>
  </si>
  <si>
    <t>Акцизы на нефтепродукты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</si>
  <si>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</si>
  <si>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мун. районов</t>
  </si>
  <si>
    <t>БЕЗВОЗМЕЗДНЫЕ ПОСТУПЛЕНИЯ от негосударственных организаций</t>
  </si>
  <si>
    <t>БЕЗВОЗМЕЗДНЫЕ ПОСТУПЛЕНИЯ ОТ ДРУГИХ БЮДЖЕТОВ БЮДЖЕТНОЙ СИСТЕМЫ РФ</t>
  </si>
  <si>
    <t>ДОХОДЫ ОТ ВОЗВРАТА ОСТАТКОВ СУБСИДИЙ, СУБВЕНЦИЙ И ИНЫХ МЕЖБЮДЖЕТНЫХ ТРАНСФЕРТОВ, ИМЕЮЩИХ ЦЕЛЕВОЕ НАЗНАЧЕНИЕ, ПРОШЛЫХ ЛЕТ</t>
  </si>
  <si>
    <t>Денежные средства полученные от реализации иного имущества обращенного в собственность муниципального района</t>
  </si>
  <si>
    <t>Плата по соглашениям об установление сервитута, заключенным органами местного самоуправления муниципальных районов</t>
  </si>
  <si>
    <t>Исполнено  за 2022 год, тыс. руб.</t>
  </si>
  <si>
    <t>Утверждено на 2023 год, тыс. руб.</t>
  </si>
  <si>
    <t>2023 / 2022,%</t>
  </si>
  <si>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</si>
  <si>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</si>
  <si>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</si>
  <si>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</si>
  <si>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</si>
  <si>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</si>
  <si>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</si>
  <si>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</si>
  <si>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Под-раздел</t>
  </si>
  <si>
    <t>Утверждено на  2023 год</t>
  </si>
  <si>
    <t xml:space="preserve">Процент исполнения к годовому плану </t>
  </si>
  <si>
    <t>Процент исполнения к уровню 2022 года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</si>
  <si>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</si>
  <si>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</si>
  <si>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</si>
  <si>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</si>
  <si>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</si>
  <si>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</si>
  <si>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</si>
  <si>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</si>
  <si>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</si>
  <si>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</si>
  <si>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</si>
  <si>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</si>
  <si>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</si>
  <si>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Обеспечение проведения выборов и референдумов</t>
  </si>
  <si>
    <t>07</t>
  </si>
  <si>
    <t>-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</si>
  <si>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</si>
  <si>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</si>
  <si>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</si>
  <si>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</si>
  <si>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</si>
  <si>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</si>
  <si>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</si>
  <si>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</si>
  <si>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 ситуаций природного и техногенного характера, пожарная безопасность</t>
  </si>
  <si>
    <t>10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</si>
  <si>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</si>
  <si>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</si>
  <si>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Общеэкономические вопросы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</si>
  <si>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</si>
  <si>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</si>
  <si>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</si>
  <si>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</si>
  <si>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</si>
  <si>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</si>
  <si>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</si>
  <si>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</si>
  <si>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</si>
  <si>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</si>
  <si>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 </t>
  </si>
  <si>
    <t>ОБРАЗОВАНИЕ 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</si>
  <si>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</si>
  <si>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</si>
  <si>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</si>
  <si>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</si>
  <si>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</si>
  <si>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</si>
  <si>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</si>
  <si>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</si>
  <si>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</si>
  <si>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Санитарно-эпидемиологическое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</si>
  <si>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</si>
  <si>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</si>
  <si>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</si>
  <si>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</si>
  <si>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</si>
  <si>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</si>
  <si>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ФИЗИЧЕСКАЯ КУЛЬТУРА И СПОРТ</t>
  </si>
  <si>
    <t>Массовый спорт </t>
  </si>
  <si>
    <t>Другие вопросы в области физической культуры и спорта</t>
  </si>
  <si>
    <t>ИТОГО РАСХОДОВ </t>
  </si>
  <si>
    <t>Аналитические данные о поступлении доходов в консолидированный бюджет Никольского муниципального района  по видам доходов за 9 месяцев 2023 года.</t>
  </si>
  <si>
    <t>(тыс.рублей)</t>
  </si>
  <si>
    <t>Исполнено  на 01.10.2022 год, тыс. руб.</t>
  </si>
  <si>
    <t>Исполнено  на 01.10.2023 год, тыс. руб.</t>
  </si>
  <si>
    <t>Процент исполнения, %</t>
  </si>
  <si>
    <t>Аналитические данные о расходах консолидированного бюджета Никольского муниципального района за 9 месяцев 2023 год</t>
  </si>
  <si>
    <t>Фактически исполнено за  9 месяцев 2023 год</t>
  </si>
  <si>
    <t>Фактически исполнено за 9 месяцев 2022 год</t>
  </si>
  <si>
    <t>5,5 раза</t>
  </si>
  <si>
    <t>3,1 раза</t>
  </si>
  <si>
    <t>6,2 раза</t>
  </si>
  <si>
    <t>15,3 раза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</si>
</sst>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_р_."/>
    <numFmt numFmtId="182" formatCode="#,##0.0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#,##0.000"/>
    <numFmt numFmtId="189" formatCode="0.0000000"/>
  </numFmts>
  <fonts count="6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7" borderId="3" applyNumberFormat="0">
      <alignment horizontal="right" vertical="top"/>
      <protection/>
    </xf>
    <xf numFmtId="0" fontId="1" fillId="27" borderId="3" applyNumberFormat="0">
      <alignment horizontal="right" vertical="top"/>
      <protection/>
    </xf>
    <xf numFmtId="0" fontId="1" fillId="27" borderId="3" applyNumberFormat="0">
      <alignment horizontal="right" vertical="top"/>
      <protection/>
    </xf>
    <xf numFmtId="0" fontId="1" fillId="27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1" fillId="28" borderId="3">
      <alignment horizontal="left" vertical="top"/>
      <protection/>
    </xf>
    <xf numFmtId="49" fontId="24" fillId="0" borderId="3">
      <alignment horizontal="left" vertical="top"/>
      <protection/>
    </xf>
    <xf numFmtId="49" fontId="1" fillId="28" borderId="3">
      <alignment horizontal="left" vertical="top"/>
      <protection/>
    </xf>
    <xf numFmtId="49" fontId="1" fillId="28" borderId="3">
      <alignment horizontal="left" vertical="top"/>
      <protection/>
    </xf>
    <xf numFmtId="49" fontId="1" fillId="28" borderId="3">
      <alignment horizontal="left" vertical="top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" fillId="29" borderId="3">
      <alignment horizontal="left" vertical="top" wrapText="1"/>
      <protection/>
    </xf>
    <xf numFmtId="0" fontId="1" fillId="29" borderId="3">
      <alignment horizontal="left" vertical="top" wrapText="1"/>
      <protection/>
    </xf>
    <xf numFmtId="0" fontId="1" fillId="29" borderId="3">
      <alignment horizontal="left" vertical="top" wrapText="1"/>
      <protection/>
    </xf>
    <xf numFmtId="0" fontId="1" fillId="29" borderId="3">
      <alignment horizontal="left" vertical="top" wrapText="1"/>
      <protection/>
    </xf>
    <xf numFmtId="0" fontId="24" fillId="0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1" fillId="31" borderId="3">
      <alignment horizontal="left" vertical="top" wrapText="1"/>
      <protection/>
    </xf>
    <xf numFmtId="0" fontId="1" fillId="31" borderId="3">
      <alignment horizontal="left" vertical="top" wrapText="1"/>
      <protection/>
    </xf>
    <xf numFmtId="0" fontId="1" fillId="31" borderId="3">
      <alignment horizontal="left" vertical="top" wrapText="1"/>
      <protection/>
    </xf>
    <xf numFmtId="0" fontId="1" fillId="31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25" fillId="0" borderId="0">
      <alignment horizontal="left" vertical="top"/>
      <protection/>
    </xf>
    <xf numFmtId="0" fontId="53" fillId="0" borderId="7" applyNumberFormat="0" applyFill="0" applyAlignment="0" applyProtection="0"/>
    <xf numFmtId="0" fontId="54" fillId="33" borderId="8" applyNumberFormat="0" applyAlignment="0" applyProtection="0"/>
    <xf numFmtId="0" fontId="55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29" borderId="9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9" borderId="9" applyNumberFormat="0">
      <alignment horizontal="right" vertical="top"/>
      <protection/>
    </xf>
    <xf numFmtId="0" fontId="1" fillId="29" borderId="9" applyNumberFormat="0">
      <alignment horizontal="right" vertical="top"/>
      <protection/>
    </xf>
    <xf numFmtId="0" fontId="1" fillId="29" borderId="9" applyNumberFormat="0">
      <alignment horizontal="right" vertical="top"/>
      <protection/>
    </xf>
    <xf numFmtId="0" fontId="1" fillId="30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30" borderId="9" applyNumberFormat="0">
      <alignment horizontal="right" vertical="top"/>
      <protection/>
    </xf>
    <xf numFmtId="0" fontId="1" fillId="30" borderId="9" applyNumberFormat="0">
      <alignment horizontal="right" vertical="top"/>
      <protection/>
    </xf>
    <xf numFmtId="0" fontId="1" fillId="30" borderId="9" applyNumberFormat="0">
      <alignment horizontal="right" vertical="top"/>
      <protection/>
    </xf>
    <xf numFmtId="0" fontId="57" fillId="3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1" fillId="0" borderId="0" applyFont="0" applyFill="0" applyBorder="0" applyAlignment="0" applyProtection="0"/>
    <xf numFmtId="49" fontId="26" fillId="37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8" borderId="0" applyNumberFormat="0" applyBorder="0" applyAlignment="0" applyProtection="0"/>
    <xf numFmtId="0" fontId="1" fillId="32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32" borderId="3">
      <alignment horizontal="left" vertical="top" wrapText="1"/>
      <protection/>
    </xf>
    <xf numFmtId="0" fontId="1" fillId="32" borderId="3">
      <alignment horizontal="left" vertical="top" wrapText="1"/>
      <protection/>
    </xf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82" fontId="3" fillId="0" borderId="12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83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vertical="top" wrapText="1"/>
    </xf>
    <xf numFmtId="182" fontId="7" fillId="0" borderId="12" xfId="0" applyNumberFormat="1" applyFont="1" applyBorder="1" applyAlignment="1">
      <alignment/>
    </xf>
    <xf numFmtId="0" fontId="4" fillId="39" borderId="12" xfId="0" applyFont="1" applyFill="1" applyBorder="1" applyAlignment="1">
      <alignment wrapText="1"/>
    </xf>
    <xf numFmtId="4" fontId="3" fillId="39" borderId="12" xfId="0" applyNumberFormat="1" applyFont="1" applyFill="1" applyBorder="1" applyAlignment="1">
      <alignment wrapText="1"/>
    </xf>
    <xf numFmtId="182" fontId="3" fillId="39" borderId="12" xfId="0" applyNumberFormat="1" applyFont="1" applyFill="1" applyBorder="1" applyAlignment="1">
      <alignment wrapText="1"/>
    </xf>
    <xf numFmtId="182" fontId="3" fillId="39" borderId="1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182" fontId="4" fillId="39" borderId="12" xfId="0" applyNumberFormat="1" applyFont="1" applyFill="1" applyBorder="1" applyAlignment="1">
      <alignment wrapText="1"/>
    </xf>
    <xf numFmtId="4" fontId="4" fillId="39" borderId="12" xfId="0" applyNumberFormat="1" applyFont="1" applyFill="1" applyBorder="1" applyAlignment="1">
      <alignment wrapText="1"/>
    </xf>
    <xf numFmtId="182" fontId="3" fillId="39" borderId="12" xfId="102" applyNumberFormat="1" applyFont="1" applyFill="1" applyBorder="1" applyAlignment="1" applyProtection="1">
      <alignment wrapText="1"/>
      <protection hidden="1"/>
    </xf>
    <xf numFmtId="182" fontId="3" fillId="39" borderId="12" xfId="0" applyNumberFormat="1" applyFont="1" applyFill="1" applyBorder="1" applyAlignment="1">
      <alignment horizontal="right"/>
    </xf>
    <xf numFmtId="0" fontId="9" fillId="39" borderId="0" xfId="0" applyFont="1" applyFill="1" applyAlignment="1">
      <alignment/>
    </xf>
    <xf numFmtId="182" fontId="6" fillId="39" borderId="12" xfId="0" applyNumberFormat="1" applyFont="1" applyFill="1" applyBorder="1" applyAlignment="1">
      <alignment wrapText="1"/>
    </xf>
    <xf numFmtId="0" fontId="3" fillId="39" borderId="12" xfId="0" applyFont="1" applyFill="1" applyBorder="1" applyAlignment="1">
      <alignment horizontal="center" vertical="center" wrapText="1"/>
    </xf>
    <xf numFmtId="0" fontId="10" fillId="0" borderId="0" xfId="95" applyFont="1" applyFill="1" applyBorder="1" applyAlignment="1">
      <alignment horizontal="center" vertical="top"/>
      <protection/>
    </xf>
    <xf numFmtId="0" fontId="11" fillId="0" borderId="0" xfId="95" applyFont="1">
      <alignment/>
      <protection/>
    </xf>
    <xf numFmtId="0" fontId="12" fillId="0" borderId="0" xfId="95" applyFont="1" applyFill="1" applyBorder="1" applyAlignment="1">
      <alignment horizontal="left" vertical="top"/>
      <protection/>
    </xf>
    <xf numFmtId="0" fontId="17" fillId="0" borderId="0" xfId="95" applyFont="1">
      <alignment/>
      <protection/>
    </xf>
    <xf numFmtId="0" fontId="18" fillId="0" borderId="12" xfId="95" applyFont="1" applyFill="1" applyBorder="1" applyAlignment="1">
      <alignment horizontal="center" vertical="center" wrapText="1"/>
      <protection/>
    </xf>
    <xf numFmtId="0" fontId="18" fillId="0" borderId="12" xfId="95" applyFont="1" applyFill="1" applyBorder="1" applyAlignment="1">
      <alignment horizontal="center" vertical="center"/>
      <protection/>
    </xf>
    <xf numFmtId="0" fontId="19" fillId="0" borderId="12" xfId="95" applyFont="1" applyFill="1" applyBorder="1" applyAlignment="1">
      <alignment horizontal="center" vertical="center" wrapText="1"/>
      <protection/>
    </xf>
    <xf numFmtId="0" fontId="19" fillId="0" borderId="12" xfId="95" applyFont="1" applyBorder="1" applyAlignment="1">
      <alignment horizontal="center" vertical="center" wrapText="1"/>
      <protection/>
    </xf>
    <xf numFmtId="0" fontId="12" fillId="0" borderId="12" xfId="95" applyFont="1" applyFill="1" applyBorder="1" applyAlignment="1">
      <alignment horizontal="center" vertical="center" wrapText="1"/>
      <protection/>
    </xf>
    <xf numFmtId="0" fontId="12" fillId="0" borderId="12" xfId="95" applyFont="1" applyFill="1" applyBorder="1" applyAlignment="1">
      <alignment horizontal="center" vertical="center"/>
      <protection/>
    </xf>
    <xf numFmtId="0" fontId="17" fillId="0" borderId="12" xfId="95" applyFont="1" applyBorder="1" applyAlignment="1">
      <alignment horizontal="center" vertical="center" wrapText="1"/>
      <protection/>
    </xf>
    <xf numFmtId="0" fontId="11" fillId="0" borderId="12" xfId="95" applyFont="1" applyBorder="1">
      <alignment/>
      <protection/>
    </xf>
    <xf numFmtId="0" fontId="13" fillId="0" borderId="12" xfId="95" applyFont="1" applyFill="1" applyBorder="1" applyAlignment="1">
      <alignment horizontal="left" vertical="top" wrapText="1"/>
      <protection/>
    </xf>
    <xf numFmtId="49" fontId="13" fillId="0" borderId="12" xfId="95" applyNumberFormat="1" applyFont="1" applyFill="1" applyBorder="1" applyAlignment="1">
      <alignment horizontal="center" vertical="center"/>
      <protection/>
    </xf>
    <xf numFmtId="182" fontId="13" fillId="0" borderId="12" xfId="95" applyNumberFormat="1" applyFont="1" applyFill="1" applyBorder="1" applyAlignment="1">
      <alignment horizontal="center" vertical="center"/>
      <protection/>
    </xf>
    <xf numFmtId="183" fontId="7" fillId="0" borderId="12" xfId="95" applyNumberFormat="1" applyFont="1" applyBorder="1" applyAlignment="1">
      <alignment horizontal="center" vertical="center"/>
      <protection/>
    </xf>
    <xf numFmtId="0" fontId="20" fillId="40" borderId="12" xfId="95" applyFont="1" applyFill="1" applyBorder="1" applyAlignment="1">
      <alignment horizontal="left" wrapText="1"/>
      <protection/>
    </xf>
    <xf numFmtId="49" fontId="21" fillId="0" borderId="12" xfId="95" applyNumberFormat="1" applyFont="1" applyFill="1" applyBorder="1" applyAlignment="1">
      <alignment horizontal="center" vertical="center"/>
      <protection/>
    </xf>
    <xf numFmtId="182" fontId="4" fillId="39" borderId="12" xfId="95" applyNumberFormat="1" applyFont="1" applyFill="1" applyBorder="1" applyAlignment="1">
      <alignment horizontal="center" vertical="center"/>
      <protection/>
    </xf>
    <xf numFmtId="182" fontId="21" fillId="0" borderId="12" xfId="95" applyNumberFormat="1" applyFont="1" applyFill="1" applyBorder="1" applyAlignment="1">
      <alignment horizontal="center" vertical="center"/>
      <protection/>
    </xf>
    <xf numFmtId="183" fontId="20" fillId="0" borderId="12" xfId="95" applyNumberFormat="1" applyFont="1" applyBorder="1" applyAlignment="1">
      <alignment horizontal="center" vertical="center"/>
      <protection/>
    </xf>
    <xf numFmtId="0" fontId="21" fillId="0" borderId="12" xfId="95" applyFont="1" applyFill="1" applyBorder="1" applyAlignment="1">
      <alignment vertical="top" wrapText="1"/>
      <protection/>
    </xf>
    <xf numFmtId="0" fontId="21" fillId="0" borderId="12" xfId="95" applyFont="1" applyFill="1" applyBorder="1" applyAlignment="1">
      <alignment horizontal="left" vertical="top" wrapText="1"/>
      <protection/>
    </xf>
    <xf numFmtId="182" fontId="3" fillId="39" borderId="12" xfId="95" applyNumberFormat="1" applyFont="1" applyFill="1" applyBorder="1" applyAlignment="1">
      <alignment horizontal="center" vertical="center"/>
      <protection/>
    </xf>
    <xf numFmtId="0" fontId="13" fillId="0" borderId="12" xfId="95" applyFont="1" applyFill="1" applyBorder="1" applyAlignment="1">
      <alignment vertical="top" wrapText="1"/>
      <protection/>
    </xf>
    <xf numFmtId="182" fontId="4" fillId="0" borderId="12" xfId="95" applyNumberFormat="1" applyFont="1" applyFill="1" applyBorder="1" applyAlignment="1">
      <alignment horizontal="center" vertical="center"/>
      <protection/>
    </xf>
    <xf numFmtId="182" fontId="13" fillId="39" borderId="12" xfId="95" applyNumberFormat="1" applyFont="1" applyFill="1" applyBorder="1" applyAlignment="1">
      <alignment horizontal="center" vertical="center"/>
      <protection/>
    </xf>
    <xf numFmtId="182" fontId="7" fillId="39" borderId="12" xfId="95" applyNumberFormat="1" applyFont="1" applyFill="1" applyBorder="1" applyAlignment="1">
      <alignment horizontal="center" vertical="center"/>
      <protection/>
    </xf>
    <xf numFmtId="182" fontId="22" fillId="0" borderId="12" xfId="95" applyNumberFormat="1" applyFont="1" applyFill="1" applyBorder="1" applyAlignment="1">
      <alignment horizontal="center" vertical="center"/>
      <protection/>
    </xf>
    <xf numFmtId="0" fontId="20" fillId="0" borderId="12" xfId="95" applyFont="1" applyBorder="1">
      <alignment/>
      <protection/>
    </xf>
    <xf numFmtId="182" fontId="23" fillId="0" borderId="12" xfId="95" applyNumberFormat="1" applyFont="1" applyFill="1" applyBorder="1" applyAlignment="1">
      <alignment horizontal="center" vertical="center"/>
      <protection/>
    </xf>
    <xf numFmtId="49" fontId="11" fillId="0" borderId="0" xfId="95" applyNumberFormat="1" applyFont="1" applyAlignment="1">
      <alignment wrapText="1"/>
      <protection/>
    </xf>
    <xf numFmtId="182" fontId="11" fillId="0" borderId="0" xfId="95" applyNumberFormat="1" applyFont="1">
      <alignment/>
      <protection/>
    </xf>
    <xf numFmtId="0" fontId="27" fillId="0" borderId="0" xfId="0" applyFont="1" applyAlignment="1">
      <alignment horizontal="right"/>
    </xf>
    <xf numFmtId="182" fontId="20" fillId="39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0" fillId="0" borderId="0" xfId="95" applyFont="1" applyFill="1" applyBorder="1" applyAlignment="1">
      <alignment horizontal="center" vertical="top"/>
      <protection/>
    </xf>
    <xf numFmtId="0" fontId="13" fillId="0" borderId="0" xfId="97" applyFont="1" applyFill="1" applyBorder="1" applyAlignment="1">
      <alignment horizontal="center" vertical="center"/>
      <protection/>
    </xf>
    <xf numFmtId="0" fontId="14" fillId="0" borderId="0" xfId="95" applyFont="1" applyFill="1" applyBorder="1" applyAlignment="1">
      <alignment horizontal="left" vertical="top"/>
      <protection/>
    </xf>
    <xf numFmtId="0" fontId="15" fillId="0" borderId="0" xfId="95" applyFont="1" applyAlignment="1">
      <alignment horizontal="left" vertical="top"/>
      <protection/>
    </xf>
    <xf numFmtId="0" fontId="16" fillId="0" borderId="13" xfId="95" applyFont="1" applyFill="1" applyBorder="1" applyAlignment="1">
      <alignment horizontal="center" vertical="top"/>
      <protection/>
    </xf>
    <xf numFmtId="0" fontId="16" fillId="0" borderId="14" xfId="95" applyFont="1" applyFill="1" applyBorder="1" applyAlignment="1">
      <alignment horizontal="center" vertical="top"/>
      <protection/>
    </xf>
    <xf numFmtId="0" fontId="16" fillId="0" borderId="0" xfId="95" applyFont="1" applyFill="1" applyBorder="1" applyAlignment="1">
      <alignment horizontal="center" vertical="top"/>
      <protection/>
    </xf>
    <xf numFmtId="0" fontId="23" fillId="0" borderId="12" xfId="95" applyFont="1" applyFill="1" applyBorder="1" applyAlignment="1">
      <alignment horizontal="center" vertical="top" wrapText="1"/>
      <protection/>
    </xf>
    <xf numFmtId="0" fontId="3" fillId="0" borderId="12" xfId="95" applyFont="1" applyBorder="1" applyAlignment="1">
      <alignment horizontal="center"/>
      <protection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бычный 4" xfId="101"/>
    <cellStyle name="Обычный_tmp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view="pageBreakPreview" zoomScale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" sqref="F2"/>
    </sheetView>
  </sheetViews>
  <sheetFormatPr defaultColWidth="9.140625" defaultRowHeight="12"/>
  <cols>
    <col min="1" max="1" width="103.00390625" style="1" customWidth="1"/>
    <col min="2" max="2" width="19.8515625" style="1" customWidth="1"/>
    <col min="3" max="3" width="18.8515625" style="1" customWidth="1"/>
    <col min="4" max="4" width="19.8515625" style="1" customWidth="1"/>
    <col min="5" max="5" width="17.7109375" style="1" customWidth="1"/>
    <col min="6" max="6" width="19.421875" style="0" customWidth="1"/>
    <col min="7" max="7" width="14.140625" style="0" hidden="1" customWidth="1"/>
    <col min="8" max="8" width="14.8515625" style="0" customWidth="1"/>
    <col min="9" max="9" width="17.140625" style="0" hidden="1" customWidth="1"/>
  </cols>
  <sheetData>
    <row r="1" s="1" customFormat="1" ht="11.25"/>
    <row r="2" spans="1:5" s="1" customFormat="1" ht="51.75" customHeight="1">
      <c r="A2" s="63" t="s">
        <v>126</v>
      </c>
      <c r="B2" s="63"/>
      <c r="C2" s="63"/>
      <c r="D2" s="63"/>
      <c r="E2" s="63"/>
    </row>
    <row r="3" spans="1:8" s="1" customFormat="1" ht="22.5">
      <c r="A3" s="19"/>
      <c r="B3" s="19"/>
      <c r="C3" s="19"/>
      <c r="D3" s="19"/>
      <c r="E3" s="19"/>
      <c r="H3" s="61" t="s">
        <v>127</v>
      </c>
    </row>
    <row r="4" spans="1:9" s="2" customFormat="1" ht="76.5" customHeight="1">
      <c r="A4" s="9" t="s">
        <v>0</v>
      </c>
      <c r="B4" s="27" t="s">
        <v>50</v>
      </c>
      <c r="C4" s="27" t="s">
        <v>128</v>
      </c>
      <c r="D4" s="27" t="s">
        <v>51</v>
      </c>
      <c r="E4" s="27" t="s">
        <v>129</v>
      </c>
      <c r="F4" s="9" t="s">
        <v>130</v>
      </c>
      <c r="G4" s="9" t="s">
        <v>36</v>
      </c>
      <c r="H4" s="9" t="s">
        <v>52</v>
      </c>
      <c r="I4" s="11"/>
    </row>
    <row r="5" spans="1:9" ht="24.75" customHeight="1">
      <c r="A5" s="4" t="s">
        <v>1</v>
      </c>
      <c r="B5" s="17">
        <f>B6+B9+B14+B19+B20+B21+B28+B30+B32+B37+B40+B42+B41+B8</f>
        <v>290096.86</v>
      </c>
      <c r="C5" s="17">
        <f>C6+C9+C14+C19+C20+C21+C28+C30+C32+C37+C40+C42+C41+C8</f>
        <v>200422.97000000003</v>
      </c>
      <c r="D5" s="17">
        <f>D6+D9+D14+D19+D20+D21+D28+D30+D32+D37+D40+D42+D41+D8</f>
        <v>256653.47999999998</v>
      </c>
      <c r="E5" s="17">
        <f>E6+E9+E14+E19+E20+E21+E28+E30+E32+E37+E40+E42+E41+E8</f>
        <v>201574.27000000002</v>
      </c>
      <c r="F5" s="5">
        <f>SUM(E5/D5*100)</f>
        <v>78.53946496264147</v>
      </c>
      <c r="G5" s="5">
        <f aca="true" t="shared" si="0" ref="G5:G53">SUM(E5-B5)</f>
        <v>-88522.58999999997</v>
      </c>
      <c r="H5" s="10">
        <f>SUM(E5/C5*100)</f>
        <v>100.57443515581073</v>
      </c>
      <c r="I5" s="12">
        <f>SUM(E5-C5)</f>
        <v>1151.2999999999884</v>
      </c>
    </row>
    <row r="6" spans="1:9" ht="24" customHeight="1">
      <c r="A6" s="4" t="s">
        <v>2</v>
      </c>
      <c r="B6" s="17">
        <f>B7</f>
        <v>190041.1</v>
      </c>
      <c r="C6" s="17">
        <f>C7</f>
        <v>128181.8</v>
      </c>
      <c r="D6" s="17">
        <f>D7</f>
        <v>174921.8</v>
      </c>
      <c r="E6" s="17">
        <f>E7</f>
        <v>136567.22</v>
      </c>
      <c r="F6" s="5">
        <f aca="true" t="shared" si="1" ref="F6:F53">SUM(E6/D6*100)</f>
        <v>78.07329903991385</v>
      </c>
      <c r="G6" s="5">
        <f t="shared" si="0"/>
        <v>-53473.880000000005</v>
      </c>
      <c r="H6" s="10">
        <f aca="true" t="shared" si="2" ref="H6:H52">SUM(E6/C6*100)</f>
        <v>106.54181794919404</v>
      </c>
      <c r="I6" s="12">
        <f aca="true" t="shared" si="3" ref="I6:I43">SUM(E6-C6)</f>
        <v>8385.419999999998</v>
      </c>
    </row>
    <row r="7" spans="1:9" ht="23.25" customHeight="1">
      <c r="A7" s="15" t="s">
        <v>3</v>
      </c>
      <c r="B7" s="21">
        <v>190041.1</v>
      </c>
      <c r="C7" s="21">
        <v>128181.8</v>
      </c>
      <c r="D7" s="21">
        <v>174921.8</v>
      </c>
      <c r="E7" s="21">
        <v>136567.22</v>
      </c>
      <c r="F7" s="5">
        <f t="shared" si="1"/>
        <v>78.07329903991385</v>
      </c>
      <c r="G7" s="5">
        <f t="shared" si="0"/>
        <v>-53473.880000000005</v>
      </c>
      <c r="H7" s="10">
        <f t="shared" si="2"/>
        <v>106.54181794919404</v>
      </c>
      <c r="I7" s="12">
        <f t="shared" si="3"/>
        <v>8385.419999999998</v>
      </c>
    </row>
    <row r="8" spans="1:9" ht="23.25" customHeight="1">
      <c r="A8" s="4" t="s">
        <v>42</v>
      </c>
      <c r="B8" s="17">
        <v>18988.8</v>
      </c>
      <c r="C8" s="17">
        <v>14155.5</v>
      </c>
      <c r="D8" s="17">
        <v>17455</v>
      </c>
      <c r="E8" s="17">
        <v>14913.64</v>
      </c>
      <c r="F8" s="5">
        <f t="shared" si="1"/>
        <v>85.44050415353766</v>
      </c>
      <c r="G8" s="5"/>
      <c r="H8" s="10">
        <f t="shared" si="2"/>
        <v>105.35579809967857</v>
      </c>
      <c r="I8" s="12">
        <f t="shared" si="3"/>
        <v>758.1399999999994</v>
      </c>
    </row>
    <row r="9" spans="1:9" ht="35.25" customHeight="1">
      <c r="A9" s="4" t="s">
        <v>4</v>
      </c>
      <c r="B9" s="17">
        <f>SUM(B10,B11,B12,B13)</f>
        <v>44792.270000000004</v>
      </c>
      <c r="C9" s="17">
        <f>SUM(C10,C11,C12,C13)</f>
        <v>35318.28</v>
      </c>
      <c r="D9" s="17">
        <f>SUM(D10:D13)</f>
        <v>36924.37</v>
      </c>
      <c r="E9" s="17">
        <f>SUM(E10,E11,E12,E13)</f>
        <v>29608.7</v>
      </c>
      <c r="F9" s="5">
        <f t="shared" si="1"/>
        <v>80.18742093636261</v>
      </c>
      <c r="G9" s="5">
        <f t="shared" si="0"/>
        <v>-15183.570000000003</v>
      </c>
      <c r="H9" s="10">
        <f t="shared" si="2"/>
        <v>83.83392396232206</v>
      </c>
      <c r="I9" s="12">
        <f t="shared" si="3"/>
        <v>-5709.579999999998</v>
      </c>
    </row>
    <row r="10" spans="1:9" ht="33.75" customHeight="1">
      <c r="A10" s="3" t="s">
        <v>26</v>
      </c>
      <c r="B10" s="21">
        <v>40125.1</v>
      </c>
      <c r="C10" s="21">
        <v>31709.1</v>
      </c>
      <c r="D10" s="21">
        <v>33600</v>
      </c>
      <c r="E10" s="62">
        <v>27641.5</v>
      </c>
      <c r="F10" s="5">
        <f t="shared" si="1"/>
        <v>82.26636904761905</v>
      </c>
      <c r="G10" s="5">
        <f t="shared" si="0"/>
        <v>-12483.599999999999</v>
      </c>
      <c r="H10" s="10">
        <f t="shared" si="2"/>
        <v>87.17213670523604</v>
      </c>
      <c r="I10" s="12">
        <f t="shared" si="3"/>
        <v>-4067.5999999999985</v>
      </c>
    </row>
    <row r="11" spans="1:9" ht="21" customHeight="1">
      <c r="A11" s="3" t="s">
        <v>38</v>
      </c>
      <c r="B11" s="21">
        <v>2739.87</v>
      </c>
      <c r="C11" s="21">
        <v>1696.4</v>
      </c>
      <c r="D11" s="21">
        <v>2382</v>
      </c>
      <c r="E11" s="62">
        <v>860</v>
      </c>
      <c r="F11" s="5">
        <f t="shared" si="1"/>
        <v>36.10411418975651</v>
      </c>
      <c r="G11" s="5">
        <f t="shared" si="0"/>
        <v>-1879.87</v>
      </c>
      <c r="H11" s="10">
        <f t="shared" si="2"/>
        <v>50.69559066257958</v>
      </c>
      <c r="I11" s="12">
        <f t="shared" si="3"/>
        <v>-836.4000000000001</v>
      </c>
    </row>
    <row r="12" spans="1:9" ht="27" customHeight="1">
      <c r="A12" s="3" t="s">
        <v>5</v>
      </c>
      <c r="B12" s="21">
        <v>15.9</v>
      </c>
      <c r="C12" s="21">
        <v>4.28</v>
      </c>
      <c r="D12" s="21"/>
      <c r="E12" s="62">
        <v>-50.7</v>
      </c>
      <c r="F12" s="5"/>
      <c r="G12" s="5">
        <f t="shared" si="0"/>
        <v>-66.60000000000001</v>
      </c>
      <c r="H12" s="10">
        <f t="shared" si="2"/>
        <v>-1184.5794392523364</v>
      </c>
      <c r="I12" s="12">
        <f t="shared" si="3"/>
        <v>-54.980000000000004</v>
      </c>
    </row>
    <row r="13" spans="1:9" ht="23.25" customHeight="1">
      <c r="A13" s="3" t="s">
        <v>6</v>
      </c>
      <c r="B13" s="21">
        <v>1911.4</v>
      </c>
      <c r="C13" s="21">
        <v>1908.5</v>
      </c>
      <c r="D13" s="21">
        <v>942.37</v>
      </c>
      <c r="E13" s="62">
        <v>1157.9</v>
      </c>
      <c r="F13" s="5">
        <f t="shared" si="1"/>
        <v>122.87105913813048</v>
      </c>
      <c r="G13" s="5">
        <f t="shared" si="0"/>
        <v>-753.5</v>
      </c>
      <c r="H13" s="10">
        <f t="shared" si="2"/>
        <v>60.67068378307572</v>
      </c>
      <c r="I13" s="12">
        <f t="shared" si="3"/>
        <v>-750.5999999999999</v>
      </c>
    </row>
    <row r="14" spans="1:9" ht="19.5" customHeight="1">
      <c r="A14" s="4" t="s">
        <v>7</v>
      </c>
      <c r="B14" s="17">
        <f>B15+B17+B18+B16</f>
        <v>9789.24</v>
      </c>
      <c r="C14" s="17">
        <f>C15+C17+C18+C16</f>
        <v>3071.6000000000004</v>
      </c>
      <c r="D14" s="17">
        <f>D15+D17+D18+D16</f>
        <v>9981.1</v>
      </c>
      <c r="E14" s="17">
        <f>E15+E17+E18+E16</f>
        <v>2282.17</v>
      </c>
      <c r="F14" s="5">
        <f t="shared" si="1"/>
        <v>22.864914688761758</v>
      </c>
      <c r="G14" s="5">
        <f t="shared" si="0"/>
        <v>-7507.07</v>
      </c>
      <c r="H14" s="10">
        <f t="shared" si="2"/>
        <v>74.29906237791378</v>
      </c>
      <c r="I14" s="12">
        <f t="shared" si="3"/>
        <v>-789.4300000000003</v>
      </c>
    </row>
    <row r="15" spans="1:9" ht="24" customHeight="1">
      <c r="A15" s="3" t="s">
        <v>8</v>
      </c>
      <c r="B15" s="21">
        <v>4374.9</v>
      </c>
      <c r="C15" s="21">
        <v>922.2</v>
      </c>
      <c r="D15" s="21">
        <v>3938.1</v>
      </c>
      <c r="E15" s="21">
        <v>429.84</v>
      </c>
      <c r="F15" s="5">
        <f t="shared" si="1"/>
        <v>10.914908204464082</v>
      </c>
      <c r="G15" s="5">
        <f t="shared" si="0"/>
        <v>-3945.0599999999995</v>
      </c>
      <c r="H15" s="10">
        <f t="shared" si="2"/>
        <v>46.610279765777484</v>
      </c>
      <c r="I15" s="12">
        <f t="shared" si="3"/>
        <v>-492.36000000000007</v>
      </c>
    </row>
    <row r="16" spans="1:9" ht="21.75" customHeight="1" hidden="1">
      <c r="A16" s="3" t="s">
        <v>37</v>
      </c>
      <c r="B16" s="22"/>
      <c r="C16" s="22"/>
      <c r="D16" s="21"/>
      <c r="E16" s="22"/>
      <c r="F16" s="5" t="e">
        <f>SUM(E16/D16*100)</f>
        <v>#DIV/0!</v>
      </c>
      <c r="G16" s="5">
        <f>SUM(E16-B16)</f>
        <v>0</v>
      </c>
      <c r="H16" s="10" t="e">
        <f t="shared" si="2"/>
        <v>#DIV/0!</v>
      </c>
      <c r="I16" s="12">
        <f t="shared" si="3"/>
        <v>0</v>
      </c>
    </row>
    <row r="17" spans="1:9" ht="23.25" customHeight="1" hidden="1">
      <c r="A17" s="3" t="s">
        <v>9</v>
      </c>
      <c r="B17" s="22"/>
      <c r="C17" s="22"/>
      <c r="D17" s="21"/>
      <c r="E17" s="22"/>
      <c r="F17" s="5" t="e">
        <f t="shared" si="1"/>
        <v>#DIV/0!</v>
      </c>
      <c r="G17" s="5">
        <f t="shared" si="0"/>
        <v>0</v>
      </c>
      <c r="H17" s="10" t="e">
        <f t="shared" si="2"/>
        <v>#DIV/0!</v>
      </c>
      <c r="I17" s="12">
        <f t="shared" si="3"/>
        <v>0</v>
      </c>
    </row>
    <row r="18" spans="1:9" ht="22.5" customHeight="1">
      <c r="A18" s="3" t="s">
        <v>10</v>
      </c>
      <c r="B18" s="21">
        <v>5414.34</v>
      </c>
      <c r="C18" s="21">
        <v>2149.4</v>
      </c>
      <c r="D18" s="21">
        <v>6043</v>
      </c>
      <c r="E18" s="21">
        <v>1852.33</v>
      </c>
      <c r="F18" s="5">
        <f t="shared" si="1"/>
        <v>30.652490484858514</v>
      </c>
      <c r="G18" s="5">
        <f t="shared" si="0"/>
        <v>-3562.01</v>
      </c>
      <c r="H18" s="10">
        <f t="shared" si="2"/>
        <v>86.17893365590396</v>
      </c>
      <c r="I18" s="12">
        <f t="shared" si="3"/>
        <v>-297.07000000000016</v>
      </c>
    </row>
    <row r="19" spans="1:9" ht="24.75" customHeight="1">
      <c r="A19" s="4" t="s">
        <v>11</v>
      </c>
      <c r="B19" s="17">
        <v>1813.98</v>
      </c>
      <c r="C19" s="17">
        <v>1362.78</v>
      </c>
      <c r="D19" s="17">
        <v>1644</v>
      </c>
      <c r="E19" s="17">
        <v>1357.13</v>
      </c>
      <c r="F19" s="5">
        <f t="shared" si="1"/>
        <v>82.55048661800487</v>
      </c>
      <c r="G19" s="5">
        <f t="shared" si="0"/>
        <v>-456.8499999999999</v>
      </c>
      <c r="H19" s="10">
        <f t="shared" si="2"/>
        <v>99.58540630182422</v>
      </c>
      <c r="I19" s="12">
        <f t="shared" si="3"/>
        <v>-5.649999999999864</v>
      </c>
    </row>
    <row r="20" spans="1:9" ht="44.25" customHeight="1" hidden="1">
      <c r="A20" s="4" t="s">
        <v>12</v>
      </c>
      <c r="B20" s="16"/>
      <c r="C20" s="16"/>
      <c r="D20" s="17"/>
      <c r="E20" s="16"/>
      <c r="F20" s="5" t="e">
        <f t="shared" si="1"/>
        <v>#DIV/0!</v>
      </c>
      <c r="G20" s="5">
        <f t="shared" si="0"/>
        <v>0</v>
      </c>
      <c r="H20" s="10" t="e">
        <f t="shared" si="2"/>
        <v>#DIV/0!</v>
      </c>
      <c r="I20" s="12">
        <f t="shared" si="3"/>
        <v>0</v>
      </c>
    </row>
    <row r="21" spans="1:9" ht="63.75" customHeight="1">
      <c r="A21" s="4" t="s">
        <v>13</v>
      </c>
      <c r="B21" s="17">
        <f>SUM(B22:B27)</f>
        <v>4062.95</v>
      </c>
      <c r="C21" s="17">
        <f>SUM(C22:C27)</f>
        <v>3191.35</v>
      </c>
      <c r="D21" s="17">
        <f>SUM(D22:D27)</f>
        <v>4112.73</v>
      </c>
      <c r="E21" s="17">
        <f>SUM(E22:E27)</f>
        <v>3860.16</v>
      </c>
      <c r="F21" s="5">
        <f t="shared" si="1"/>
        <v>93.8588237010453</v>
      </c>
      <c r="G21" s="5">
        <f t="shared" si="0"/>
        <v>-202.78999999999996</v>
      </c>
      <c r="H21" s="10">
        <f t="shared" si="2"/>
        <v>120.95696178733138</v>
      </c>
      <c r="I21" s="12">
        <f t="shared" si="3"/>
        <v>668.81</v>
      </c>
    </row>
    <row r="22" spans="1:9" ht="34.5" customHeight="1">
      <c r="A22" s="8" t="s">
        <v>35</v>
      </c>
      <c r="B22" s="21">
        <v>3.2</v>
      </c>
      <c r="C22" s="21">
        <v>3.2</v>
      </c>
      <c r="D22" s="21"/>
      <c r="E22" s="21">
        <v>0.1</v>
      </c>
      <c r="F22" s="5"/>
      <c r="G22" s="5">
        <f t="shared" si="0"/>
        <v>-3.1</v>
      </c>
      <c r="H22" s="10">
        <f t="shared" si="2"/>
        <v>3.125</v>
      </c>
      <c r="I22" s="12">
        <f t="shared" si="3"/>
        <v>-3.1</v>
      </c>
    </row>
    <row r="23" spans="1:9" ht="78" customHeight="1">
      <c r="A23" s="3" t="s">
        <v>14</v>
      </c>
      <c r="B23" s="21">
        <v>2182.63</v>
      </c>
      <c r="C23" s="21">
        <v>1868.1</v>
      </c>
      <c r="D23" s="21">
        <v>2323.73</v>
      </c>
      <c r="E23" s="21">
        <v>2009.2</v>
      </c>
      <c r="F23" s="5">
        <f t="shared" si="1"/>
        <v>86.46443433617503</v>
      </c>
      <c r="G23" s="5">
        <f t="shared" si="0"/>
        <v>-173.43000000000006</v>
      </c>
      <c r="H23" s="10">
        <f t="shared" si="2"/>
        <v>107.5531288474921</v>
      </c>
      <c r="I23" s="12">
        <f t="shared" si="3"/>
        <v>141.10000000000014</v>
      </c>
    </row>
    <row r="24" spans="1:9" ht="76.5" customHeight="1" hidden="1">
      <c r="A24" s="13" t="s">
        <v>43</v>
      </c>
      <c r="B24" s="22"/>
      <c r="C24" s="22"/>
      <c r="D24" s="21"/>
      <c r="E24" s="22"/>
      <c r="F24" s="5"/>
      <c r="G24" s="5"/>
      <c r="H24" s="10" t="e">
        <f t="shared" si="2"/>
        <v>#DIV/0!</v>
      </c>
      <c r="I24" s="12"/>
    </row>
    <row r="25" spans="1:9" ht="75.75" customHeight="1">
      <c r="A25" s="15" t="s">
        <v>15</v>
      </c>
      <c r="B25" s="21">
        <v>1591.6</v>
      </c>
      <c r="C25" s="21">
        <v>1145.23</v>
      </c>
      <c r="D25" s="21">
        <v>1469</v>
      </c>
      <c r="E25" s="21">
        <v>1654.4</v>
      </c>
      <c r="F25" s="5">
        <f t="shared" si="1"/>
        <v>112.62083049693669</v>
      </c>
      <c r="G25" s="5">
        <f t="shared" si="0"/>
        <v>62.80000000000018</v>
      </c>
      <c r="H25" s="10">
        <f t="shared" si="2"/>
        <v>144.46006479047878</v>
      </c>
      <c r="I25" s="12">
        <f t="shared" si="3"/>
        <v>509.1700000000001</v>
      </c>
    </row>
    <row r="26" spans="1:9" ht="41.25" customHeight="1">
      <c r="A26" s="3" t="s">
        <v>49</v>
      </c>
      <c r="B26" s="21">
        <v>0.52</v>
      </c>
      <c r="C26" s="21">
        <v>0.52</v>
      </c>
      <c r="D26" s="21"/>
      <c r="E26" s="21"/>
      <c r="F26" s="5"/>
      <c r="G26" s="5">
        <f t="shared" si="0"/>
        <v>-0.52</v>
      </c>
      <c r="H26" s="10">
        <f t="shared" si="2"/>
        <v>0</v>
      </c>
      <c r="I26" s="12">
        <f>SUM(E26-C26)</f>
        <v>-0.52</v>
      </c>
    </row>
    <row r="27" spans="1:9" ht="33" customHeight="1">
      <c r="A27" s="3" t="s">
        <v>39</v>
      </c>
      <c r="B27" s="21">
        <v>285</v>
      </c>
      <c r="C27" s="21">
        <v>174.3</v>
      </c>
      <c r="D27" s="21">
        <v>320</v>
      </c>
      <c r="E27" s="21">
        <v>196.46</v>
      </c>
      <c r="F27" s="5">
        <f t="shared" si="1"/>
        <v>61.393750000000004</v>
      </c>
      <c r="G27" s="5">
        <f t="shared" si="0"/>
        <v>-88.53999999999999</v>
      </c>
      <c r="H27" s="10">
        <f t="shared" si="2"/>
        <v>112.71371199082043</v>
      </c>
      <c r="I27" s="12">
        <f>SUM(E27-C27)</f>
        <v>22.159999999999997</v>
      </c>
    </row>
    <row r="28" spans="1:9" ht="37.5" customHeight="1">
      <c r="A28" s="4" t="s">
        <v>16</v>
      </c>
      <c r="B28" s="17">
        <v>166.22</v>
      </c>
      <c r="C28" s="17">
        <v>166.2</v>
      </c>
      <c r="D28" s="17">
        <v>206</v>
      </c>
      <c r="E28" s="17">
        <v>102.2</v>
      </c>
      <c r="F28" s="5">
        <f t="shared" si="1"/>
        <v>49.61165048543689</v>
      </c>
      <c r="G28" s="5">
        <f t="shared" si="0"/>
        <v>-64.02</v>
      </c>
      <c r="H28" s="10">
        <f t="shared" si="2"/>
        <v>61.4921780986763</v>
      </c>
      <c r="I28" s="12">
        <f t="shared" si="3"/>
        <v>-63.999999999999986</v>
      </c>
    </row>
    <row r="29" spans="1:9" ht="21.75" customHeight="1" hidden="1">
      <c r="A29" s="3" t="s">
        <v>17</v>
      </c>
      <c r="B29" s="22">
        <v>455.1</v>
      </c>
      <c r="C29" s="22">
        <v>455.1</v>
      </c>
      <c r="D29" s="21">
        <v>440</v>
      </c>
      <c r="E29" s="22">
        <v>455.1</v>
      </c>
      <c r="F29" s="5">
        <f t="shared" si="1"/>
        <v>103.43181818181819</v>
      </c>
      <c r="G29" s="5">
        <f t="shared" si="0"/>
        <v>0</v>
      </c>
      <c r="H29" s="10">
        <f t="shared" si="2"/>
        <v>100</v>
      </c>
      <c r="I29" s="12">
        <f t="shared" si="3"/>
        <v>0</v>
      </c>
    </row>
    <row r="30" spans="1:9" ht="40.5" customHeight="1">
      <c r="A30" s="4" t="s">
        <v>18</v>
      </c>
      <c r="B30" s="17">
        <v>3503</v>
      </c>
      <c r="C30" s="17">
        <v>2200.3</v>
      </c>
      <c r="D30" s="17">
        <v>2655.88</v>
      </c>
      <c r="E30" s="17">
        <v>2479.96</v>
      </c>
      <c r="F30" s="5">
        <f t="shared" si="1"/>
        <v>93.37620675632935</v>
      </c>
      <c r="G30" s="5">
        <f t="shared" si="0"/>
        <v>-1023.04</v>
      </c>
      <c r="H30" s="10">
        <f t="shared" si="2"/>
        <v>112.71008498841067</v>
      </c>
      <c r="I30" s="12">
        <f t="shared" si="3"/>
        <v>279.65999999999985</v>
      </c>
    </row>
    <row r="31" spans="1:9" ht="24" customHeight="1" hidden="1">
      <c r="A31" s="3" t="s">
        <v>19</v>
      </c>
      <c r="B31" s="22">
        <v>81.8</v>
      </c>
      <c r="C31" s="22">
        <v>81.8</v>
      </c>
      <c r="D31" s="21">
        <v>73</v>
      </c>
      <c r="E31" s="22">
        <v>81.8</v>
      </c>
      <c r="F31" s="5">
        <f t="shared" si="1"/>
        <v>112.05479452054794</v>
      </c>
      <c r="G31" s="5">
        <f t="shared" si="0"/>
        <v>0</v>
      </c>
      <c r="H31" s="10">
        <f t="shared" si="2"/>
        <v>100</v>
      </c>
      <c r="I31" s="12">
        <f t="shared" si="3"/>
        <v>0</v>
      </c>
    </row>
    <row r="32" spans="1:9" ht="36" customHeight="1">
      <c r="A32" s="4" t="s">
        <v>20</v>
      </c>
      <c r="B32" s="17">
        <f>B34+B35+B36+B33+B39</f>
        <v>11685.500000000002</v>
      </c>
      <c r="C32" s="17">
        <f>C34+C35+C36+C33+C39</f>
        <v>8965.800000000001</v>
      </c>
      <c r="D32" s="17">
        <f>D34+D35+D36+D33+D39</f>
        <v>6324.3</v>
      </c>
      <c r="E32" s="17">
        <f>E34+E35+E36+E33+E39</f>
        <v>7068.33</v>
      </c>
      <c r="F32" s="5">
        <f t="shared" si="1"/>
        <v>111.76462217162373</v>
      </c>
      <c r="G32" s="5">
        <f t="shared" si="0"/>
        <v>-4617.170000000002</v>
      </c>
      <c r="H32" s="10">
        <f t="shared" si="2"/>
        <v>78.83657900020076</v>
      </c>
      <c r="I32" s="12">
        <f t="shared" si="3"/>
        <v>-1897.4700000000012</v>
      </c>
    </row>
    <row r="33" spans="1:9" ht="21" customHeight="1" hidden="1">
      <c r="A33" s="3" t="s">
        <v>41</v>
      </c>
      <c r="B33" s="16"/>
      <c r="C33" s="16"/>
      <c r="D33" s="17"/>
      <c r="E33" s="16"/>
      <c r="F33" s="5"/>
      <c r="G33" s="5"/>
      <c r="H33" s="10" t="e">
        <f t="shared" si="2"/>
        <v>#DIV/0!</v>
      </c>
      <c r="I33" s="12">
        <f t="shared" si="3"/>
        <v>0</v>
      </c>
    </row>
    <row r="34" spans="1:9" ht="40.5" customHeight="1">
      <c r="A34" s="3" t="s">
        <v>44</v>
      </c>
      <c r="B34" s="21">
        <v>4243.1</v>
      </c>
      <c r="C34" s="21">
        <v>3795.4</v>
      </c>
      <c r="D34" s="21">
        <v>850</v>
      </c>
      <c r="E34" s="21">
        <v>2400.73</v>
      </c>
      <c r="F34" s="5">
        <f t="shared" si="1"/>
        <v>282.43882352941176</v>
      </c>
      <c r="G34" s="5">
        <f t="shared" si="0"/>
        <v>-1842.3700000000003</v>
      </c>
      <c r="H34" s="10">
        <f t="shared" si="2"/>
        <v>63.25367550192338</v>
      </c>
      <c r="I34" s="12">
        <f t="shared" si="3"/>
        <v>-1394.67</v>
      </c>
    </row>
    <row r="35" spans="1:9" ht="55.5" customHeight="1">
      <c r="A35" s="3" t="s">
        <v>40</v>
      </c>
      <c r="B35" s="21">
        <v>586.6</v>
      </c>
      <c r="C35" s="21">
        <v>138.3</v>
      </c>
      <c r="D35" s="21">
        <v>2339</v>
      </c>
      <c r="E35" s="21">
        <v>2339</v>
      </c>
      <c r="F35" s="5"/>
      <c r="G35" s="5"/>
      <c r="H35" s="10">
        <f t="shared" si="2"/>
        <v>1691.2509038322487</v>
      </c>
      <c r="I35" s="12">
        <f t="shared" si="3"/>
        <v>2200.7</v>
      </c>
    </row>
    <row r="36" spans="1:9" ht="69" customHeight="1">
      <c r="A36" s="3" t="s">
        <v>21</v>
      </c>
      <c r="B36" s="21">
        <v>5869.1</v>
      </c>
      <c r="C36" s="21">
        <v>4045.4</v>
      </c>
      <c r="D36" s="21">
        <v>3135.3</v>
      </c>
      <c r="E36" s="21">
        <v>2328.6</v>
      </c>
      <c r="F36" s="5">
        <f t="shared" si="1"/>
        <v>74.27040474595732</v>
      </c>
      <c r="G36" s="5">
        <f t="shared" si="0"/>
        <v>-3540.5000000000005</v>
      </c>
      <c r="H36" s="10">
        <f t="shared" si="2"/>
        <v>57.561674988876256</v>
      </c>
      <c r="I36" s="12">
        <f t="shared" si="3"/>
        <v>-1716.8000000000002</v>
      </c>
    </row>
    <row r="37" spans="1:9" ht="22.5" customHeight="1" hidden="1">
      <c r="A37" s="4" t="s">
        <v>22</v>
      </c>
      <c r="B37" s="16">
        <f>B38</f>
        <v>0</v>
      </c>
      <c r="C37" s="16">
        <f>C38</f>
        <v>0</v>
      </c>
      <c r="D37" s="17">
        <f>D38</f>
        <v>0</v>
      </c>
      <c r="E37" s="16">
        <f>E38</f>
        <v>0</v>
      </c>
      <c r="F37" s="5" t="e">
        <f t="shared" si="1"/>
        <v>#DIV/0!</v>
      </c>
      <c r="G37" s="5">
        <f t="shared" si="0"/>
        <v>0</v>
      </c>
      <c r="H37" s="10" t="e">
        <f t="shared" si="2"/>
        <v>#DIV/0!</v>
      </c>
      <c r="I37" s="12">
        <f t="shared" si="3"/>
        <v>0</v>
      </c>
    </row>
    <row r="38" spans="1:9" ht="21" customHeight="1" hidden="1">
      <c r="A38" s="3" t="s">
        <v>23</v>
      </c>
      <c r="B38" s="22">
        <v>0</v>
      </c>
      <c r="C38" s="22">
        <v>0</v>
      </c>
      <c r="D38" s="21">
        <v>0</v>
      </c>
      <c r="E38" s="22">
        <v>0</v>
      </c>
      <c r="F38" s="5" t="e">
        <f t="shared" si="1"/>
        <v>#DIV/0!</v>
      </c>
      <c r="G38" s="5">
        <f t="shared" si="0"/>
        <v>0</v>
      </c>
      <c r="H38" s="10" t="e">
        <f t="shared" si="2"/>
        <v>#DIV/0!</v>
      </c>
      <c r="I38" s="12">
        <f t="shared" si="3"/>
        <v>0</v>
      </c>
    </row>
    <row r="39" spans="1:9" ht="39" customHeight="1">
      <c r="A39" s="3" t="s">
        <v>48</v>
      </c>
      <c r="B39" s="22">
        <v>986.7</v>
      </c>
      <c r="C39" s="22">
        <v>986.7</v>
      </c>
      <c r="D39" s="21"/>
      <c r="E39" s="22"/>
      <c r="F39" s="5"/>
      <c r="G39" s="5"/>
      <c r="H39" s="10"/>
      <c r="I39" s="12"/>
    </row>
    <row r="40" spans="1:9" ht="33" customHeight="1">
      <c r="A40" s="4" t="s">
        <v>24</v>
      </c>
      <c r="B40" s="17">
        <v>4992</v>
      </c>
      <c r="C40" s="17">
        <v>3549.16</v>
      </c>
      <c r="D40" s="17">
        <v>2000</v>
      </c>
      <c r="E40" s="17">
        <v>2892.76</v>
      </c>
      <c r="F40" s="5">
        <f t="shared" si="1"/>
        <v>144.638</v>
      </c>
      <c r="G40" s="5">
        <f t="shared" si="0"/>
        <v>-2099.24</v>
      </c>
      <c r="H40" s="10">
        <f t="shared" si="2"/>
        <v>81.50548298752382</v>
      </c>
      <c r="I40" s="12">
        <f t="shared" si="3"/>
        <v>-656.3999999999996</v>
      </c>
    </row>
    <row r="41" spans="1:9" ht="27" customHeight="1">
      <c r="A41" s="4" t="s">
        <v>27</v>
      </c>
      <c r="B41" s="17">
        <v>261.8</v>
      </c>
      <c r="C41" s="17">
        <v>260.2</v>
      </c>
      <c r="D41" s="17">
        <v>428.3</v>
      </c>
      <c r="E41" s="17">
        <v>442</v>
      </c>
      <c r="F41" s="14">
        <f>SUM(E41/D41*100)</f>
        <v>103.19869250525333</v>
      </c>
      <c r="G41" s="5">
        <f t="shared" si="0"/>
        <v>180.2</v>
      </c>
      <c r="H41" s="10">
        <f t="shared" si="2"/>
        <v>169.869331283628</v>
      </c>
      <c r="I41" s="12">
        <f t="shared" si="3"/>
        <v>181.8</v>
      </c>
    </row>
    <row r="42" spans="1:9" ht="57" customHeight="1" hidden="1">
      <c r="A42" s="4" t="s">
        <v>25</v>
      </c>
      <c r="B42" s="16">
        <v>0</v>
      </c>
      <c r="C42" s="16">
        <v>0</v>
      </c>
      <c r="D42" s="17">
        <v>0</v>
      </c>
      <c r="E42" s="16">
        <v>0</v>
      </c>
      <c r="F42" s="5" t="e">
        <f t="shared" si="1"/>
        <v>#DIV/0!</v>
      </c>
      <c r="G42" s="5">
        <f t="shared" si="0"/>
        <v>0</v>
      </c>
      <c r="H42" s="10" t="e">
        <f t="shared" si="2"/>
        <v>#DIV/0!</v>
      </c>
      <c r="I42" s="12">
        <f t="shared" si="3"/>
        <v>0</v>
      </c>
    </row>
    <row r="43" spans="1:9" ht="27.75" customHeight="1">
      <c r="A43" s="4" t="s">
        <v>34</v>
      </c>
      <c r="B43" s="23">
        <f>SUM(B45:B52)</f>
        <v>893672.9999999999</v>
      </c>
      <c r="C43" s="23">
        <f>SUM(C45:C52)</f>
        <v>527085.0699999998</v>
      </c>
      <c r="D43" s="23">
        <f>SUM(D45:D52)</f>
        <v>1074828.9</v>
      </c>
      <c r="E43" s="23">
        <f>SUM(E45:E52)</f>
        <v>772692.9</v>
      </c>
      <c r="F43" s="18">
        <f t="shared" si="1"/>
        <v>71.88985149171185</v>
      </c>
      <c r="G43" s="18">
        <f t="shared" si="0"/>
        <v>-120980.09999999986</v>
      </c>
      <c r="H43" s="10">
        <f t="shared" si="2"/>
        <v>146.59737943250798</v>
      </c>
      <c r="I43" s="12">
        <f t="shared" si="3"/>
        <v>245607.8300000002</v>
      </c>
    </row>
    <row r="44" spans="1:9" ht="36" customHeight="1">
      <c r="A44" s="20" t="s">
        <v>46</v>
      </c>
      <c r="B44" s="24">
        <f>SUM(B45+B46+B47+B48)</f>
        <v>891116</v>
      </c>
      <c r="C44" s="24">
        <f>SUM(C45+C46+C47+C48)</f>
        <v>525137.97</v>
      </c>
      <c r="D44" s="24">
        <f>SUM(D45+D46+D47+D48)</f>
        <v>1070342.4</v>
      </c>
      <c r="E44" s="24">
        <f>SUM(E45+E46+E47+E48)</f>
        <v>771707.6</v>
      </c>
      <c r="F44" s="18">
        <f t="shared" si="1"/>
        <v>72.09913388463356</v>
      </c>
      <c r="G44" s="18"/>
      <c r="H44" s="10">
        <f t="shared" si="2"/>
        <v>146.95330448110616</v>
      </c>
      <c r="I44" s="12"/>
    </row>
    <row r="45" spans="1:9" ht="21.75" customHeight="1">
      <c r="A45" s="4" t="s">
        <v>28</v>
      </c>
      <c r="B45" s="17">
        <v>223275</v>
      </c>
      <c r="C45" s="17">
        <v>154082.1</v>
      </c>
      <c r="D45" s="17">
        <v>252585.2</v>
      </c>
      <c r="E45" s="17">
        <v>184876.6</v>
      </c>
      <c r="F45" s="18">
        <f t="shared" si="1"/>
        <v>73.19375798740386</v>
      </c>
      <c r="G45" s="18">
        <f t="shared" si="0"/>
        <v>-38398.399999999994</v>
      </c>
      <c r="H45" s="10">
        <f t="shared" si="2"/>
        <v>119.98577381798405</v>
      </c>
      <c r="I45" s="12">
        <f>SUM(E45-C48)</f>
        <v>184324.5</v>
      </c>
    </row>
    <row r="46" spans="1:9" ht="27.75" customHeight="1">
      <c r="A46" s="4" t="s">
        <v>29</v>
      </c>
      <c r="B46" s="17">
        <v>281881.4</v>
      </c>
      <c r="C46" s="17">
        <v>121043.23</v>
      </c>
      <c r="D46" s="17">
        <v>439302.5</v>
      </c>
      <c r="E46" s="17">
        <v>328801.7</v>
      </c>
      <c r="F46" s="18">
        <f t="shared" si="1"/>
        <v>74.84630749881916</v>
      </c>
      <c r="G46" s="18">
        <f t="shared" si="0"/>
        <v>46920.29999999999</v>
      </c>
      <c r="H46" s="10">
        <f t="shared" si="2"/>
        <v>271.6398926234867</v>
      </c>
      <c r="I46" s="12" t="e">
        <f>SUM(E46-#REF!)</f>
        <v>#REF!</v>
      </c>
    </row>
    <row r="47" spans="1:9" ht="29.25" customHeight="1">
      <c r="A47" s="4" t="s">
        <v>30</v>
      </c>
      <c r="B47" s="26">
        <v>383908</v>
      </c>
      <c r="C47" s="26">
        <v>249460.54</v>
      </c>
      <c r="D47" s="17">
        <v>378350.5</v>
      </c>
      <c r="E47" s="26">
        <v>257925.1</v>
      </c>
      <c r="F47" s="18">
        <f t="shared" si="1"/>
        <v>68.1709420233355</v>
      </c>
      <c r="G47" s="18">
        <f t="shared" si="0"/>
        <v>-125982.9</v>
      </c>
      <c r="H47" s="10">
        <f t="shared" si="2"/>
        <v>103.39314586587523</v>
      </c>
      <c r="I47" s="12" t="e">
        <f>SUM(E47-#REF!)</f>
        <v>#REF!</v>
      </c>
    </row>
    <row r="48" spans="1:9" ht="33" customHeight="1">
      <c r="A48" s="4" t="s">
        <v>31</v>
      </c>
      <c r="B48" s="17">
        <v>2051.6</v>
      </c>
      <c r="C48" s="17">
        <v>552.1</v>
      </c>
      <c r="D48" s="17">
        <v>104.2</v>
      </c>
      <c r="E48" s="17">
        <v>104.2</v>
      </c>
      <c r="F48" s="18">
        <f t="shared" si="1"/>
        <v>100</v>
      </c>
      <c r="G48" s="18">
        <f t="shared" si="0"/>
        <v>-1947.3999999999999</v>
      </c>
      <c r="H48" s="10">
        <f t="shared" si="2"/>
        <v>18.87339250135845</v>
      </c>
      <c r="I48" s="12" t="e">
        <f>SUM(E48-#REF!)</f>
        <v>#REF!</v>
      </c>
    </row>
    <row r="49" spans="1:9" ht="31.5" customHeight="1">
      <c r="A49" s="20" t="s">
        <v>45</v>
      </c>
      <c r="B49" s="17">
        <v>58.2</v>
      </c>
      <c r="C49" s="17">
        <v>58.2</v>
      </c>
      <c r="D49" s="17"/>
      <c r="E49" s="17"/>
      <c r="F49" s="18"/>
      <c r="G49" s="18">
        <f t="shared" si="0"/>
        <v>-58.2</v>
      </c>
      <c r="H49" s="10">
        <f t="shared" si="2"/>
        <v>0</v>
      </c>
      <c r="I49" s="12"/>
    </row>
    <row r="50" spans="1:9" ht="38.25" customHeight="1">
      <c r="A50" s="4" t="s">
        <v>33</v>
      </c>
      <c r="B50" s="17">
        <v>3375.2</v>
      </c>
      <c r="C50" s="17">
        <v>2760.2</v>
      </c>
      <c r="D50" s="17">
        <v>4486.5</v>
      </c>
      <c r="E50" s="17">
        <v>2466.4</v>
      </c>
      <c r="F50" s="18">
        <f>SUM(E50/D50*100)</f>
        <v>54.97381031984844</v>
      </c>
      <c r="G50" s="18">
        <f>SUM(E50-B50)</f>
        <v>-908.7999999999997</v>
      </c>
      <c r="H50" s="10">
        <f t="shared" si="2"/>
        <v>89.35584377943628</v>
      </c>
      <c r="I50" s="12">
        <f>SUM(E50-C52)</f>
        <v>4187.7</v>
      </c>
    </row>
    <row r="51" spans="1:9" ht="56.25" customHeight="1">
      <c r="A51" s="4" t="s">
        <v>47</v>
      </c>
      <c r="B51" s="16">
        <v>850</v>
      </c>
      <c r="C51" s="16">
        <v>850</v>
      </c>
      <c r="D51" s="17"/>
      <c r="E51" s="16">
        <v>5</v>
      </c>
      <c r="F51" s="18"/>
      <c r="G51" s="18" t="e">
        <f>SUM(#REF!-B51)</f>
        <v>#REF!</v>
      </c>
      <c r="H51" s="10"/>
      <c r="I51" s="12" t="e">
        <f>SUM(#REF!-C53)</f>
        <v>#REF!</v>
      </c>
    </row>
    <row r="52" spans="1:9" ht="34.5" customHeight="1">
      <c r="A52" s="4" t="s">
        <v>25</v>
      </c>
      <c r="B52" s="25">
        <v>-1726.4</v>
      </c>
      <c r="C52" s="25">
        <v>-1721.3</v>
      </c>
      <c r="D52" s="17"/>
      <c r="E52" s="25">
        <v>-1486.1</v>
      </c>
      <c r="F52" s="18"/>
      <c r="G52" s="18">
        <f>SUM(E51-B52)</f>
        <v>1731.4</v>
      </c>
      <c r="H52" s="10">
        <f t="shared" si="2"/>
        <v>86.33590890605937</v>
      </c>
      <c r="I52" s="12" t="e">
        <f>SUM(E51-#REF!)</f>
        <v>#REF!</v>
      </c>
    </row>
    <row r="53" spans="1:9" ht="42" customHeight="1">
      <c r="A53" s="4" t="s">
        <v>32</v>
      </c>
      <c r="B53" s="17">
        <f>SUM(B5+B43)</f>
        <v>1183769.8599999999</v>
      </c>
      <c r="C53" s="17">
        <f>SUM(C5+C43)</f>
        <v>727508.0399999998</v>
      </c>
      <c r="D53" s="17">
        <f>SUM(D5+D43)</f>
        <v>1331482.38</v>
      </c>
      <c r="E53" s="17">
        <f>SUM(E5+E43)</f>
        <v>974267.17</v>
      </c>
      <c r="F53" s="18">
        <f t="shared" si="1"/>
        <v>73.17161568446741</v>
      </c>
      <c r="G53" s="18">
        <f t="shared" si="0"/>
        <v>-209502.68999999983</v>
      </c>
      <c r="H53" s="10">
        <f>SUM(E53/C53*100)</f>
        <v>133.9184059051774</v>
      </c>
      <c r="I53" s="12" t="e">
        <f>SUM(E53-#REF!)</f>
        <v>#REF!</v>
      </c>
    </row>
    <row r="54" spans="2:7" ht="11.25">
      <c r="B54" s="6"/>
      <c r="C54" s="6"/>
      <c r="D54" s="6"/>
      <c r="E54" s="6"/>
      <c r="F54" s="7"/>
      <c r="G54" s="7"/>
    </row>
  </sheetData>
  <sheetProtection/>
  <mergeCells count="1">
    <mergeCell ref="A2:E2"/>
  </mergeCells>
  <printOptions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J62"/>
  <sheetViews>
    <sheetView view="pageBreakPreview" zoomScale="87" zoomScaleSheetLayoutView="87" zoomScalePageLayoutView="0" workbookViewId="0" topLeftCell="A1">
      <selection activeCell="C6" sqref="C6"/>
    </sheetView>
  </sheetViews>
  <sheetFormatPr defaultColWidth="9.140625" defaultRowHeight="12"/>
  <cols>
    <col min="1" max="1" width="9.28125" style="29" customWidth="1"/>
    <col min="2" max="2" width="1.1484375" style="29" customWidth="1"/>
    <col min="3" max="3" width="59.8515625" style="29" customWidth="1"/>
    <col min="4" max="5" width="9.28125" style="29" customWidth="1"/>
    <col min="6" max="6" width="18.7109375" style="29" customWidth="1"/>
    <col min="7" max="9" width="19.421875" style="29" customWidth="1"/>
    <col min="10" max="10" width="17.00390625" style="29" customWidth="1"/>
    <col min="11" max="16384" width="9.28125" style="29" customWidth="1"/>
  </cols>
  <sheetData>
    <row r="1" spans="3:6" ht="4.5" customHeight="1">
      <c r="C1" s="64"/>
      <c r="D1" s="64"/>
      <c r="E1" s="64"/>
      <c r="F1" s="64"/>
    </row>
    <row r="2" spans="3:6" ht="15" hidden="1">
      <c r="C2" s="28"/>
      <c r="D2" s="28"/>
      <c r="E2" s="28"/>
      <c r="F2" s="30" t="s">
        <v>53</v>
      </c>
    </row>
    <row r="3" spans="3:6" ht="15" hidden="1">
      <c r="C3" s="28"/>
      <c r="D3" s="28"/>
      <c r="E3" s="28"/>
      <c r="F3" s="30" t="s">
        <v>54</v>
      </c>
    </row>
    <row r="4" spans="3:6" ht="15" hidden="1">
      <c r="C4" s="28"/>
      <c r="D4" s="28"/>
      <c r="E4" s="28"/>
      <c r="F4" s="30" t="s">
        <v>55</v>
      </c>
    </row>
    <row r="5" spans="3:6" ht="15" hidden="1">
      <c r="C5" s="28"/>
      <c r="D5" s="28"/>
      <c r="E5" s="28"/>
      <c r="F5" s="30" t="s">
        <v>56</v>
      </c>
    </row>
    <row r="6" spans="3:5" ht="16.5" customHeight="1">
      <c r="C6" s="28"/>
      <c r="D6" s="30"/>
      <c r="E6" s="28"/>
    </row>
    <row r="7" spans="3:6" ht="12">
      <c r="C7" s="28"/>
      <c r="D7" s="28"/>
      <c r="E7" s="28"/>
      <c r="F7" s="28"/>
    </row>
    <row r="8" spans="3:10" ht="15.75">
      <c r="C8" s="65" t="s">
        <v>131</v>
      </c>
      <c r="D8" s="65"/>
      <c r="E8" s="65"/>
      <c r="F8" s="65"/>
      <c r="G8" s="65"/>
      <c r="H8" s="65"/>
      <c r="I8" s="65"/>
      <c r="J8" s="65"/>
    </row>
    <row r="9" spans="3:6" ht="15">
      <c r="C9" s="66"/>
      <c r="D9" s="67"/>
      <c r="E9" s="67"/>
      <c r="F9" s="67"/>
    </row>
    <row r="10" spans="3:9" ht="15">
      <c r="C10" s="68" t="s">
        <v>57</v>
      </c>
      <c r="D10" s="69"/>
      <c r="E10" s="69"/>
      <c r="F10" s="70"/>
      <c r="I10" s="31" t="s">
        <v>58</v>
      </c>
    </row>
    <row r="11" spans="3:10" ht="60" customHeight="1">
      <c r="C11" s="32" t="s">
        <v>59</v>
      </c>
      <c r="D11" s="33" t="s">
        <v>60</v>
      </c>
      <c r="E11" s="32" t="s">
        <v>61</v>
      </c>
      <c r="F11" s="32" t="s">
        <v>62</v>
      </c>
      <c r="G11" s="34" t="s">
        <v>132</v>
      </c>
      <c r="H11" s="34" t="s">
        <v>133</v>
      </c>
      <c r="I11" s="34" t="s">
        <v>63</v>
      </c>
      <c r="J11" s="35" t="s">
        <v>64</v>
      </c>
    </row>
    <row r="12" spans="3:10" ht="15">
      <c r="C12" s="36">
        <v>1</v>
      </c>
      <c r="D12" s="37">
        <v>2</v>
      </c>
      <c r="E12" s="37">
        <v>3</v>
      </c>
      <c r="F12" s="36">
        <v>4</v>
      </c>
      <c r="G12" s="38">
        <v>5</v>
      </c>
      <c r="H12" s="38"/>
      <c r="I12" s="38">
        <v>6</v>
      </c>
      <c r="J12" s="39"/>
    </row>
    <row r="13" spans="3:10" ht="15.75">
      <c r="C13" s="40" t="s">
        <v>65</v>
      </c>
      <c r="D13" s="41" t="s">
        <v>66</v>
      </c>
      <c r="E13" s="41" t="s">
        <v>67</v>
      </c>
      <c r="F13" s="42">
        <f>F14+F15+F16+F18+F21+F17+F20+F19</f>
        <v>144004.09999999998</v>
      </c>
      <c r="G13" s="42">
        <f>G14+G15+G16+G18+G21+G17+G20+G19</f>
        <v>88524.20000000001</v>
      </c>
      <c r="H13" s="42">
        <f>H14+H15+H16+H18+H21+H17+H20+H19</f>
        <v>77627.7</v>
      </c>
      <c r="I13" s="42">
        <f>G13/F13*100</f>
        <v>61.4733886049078</v>
      </c>
      <c r="J13" s="43">
        <f>G13/H13*100</f>
        <v>114.03687085924228</v>
      </c>
    </row>
    <row r="14" spans="3:10" ht="57" customHeight="1">
      <c r="C14" s="44" t="s">
        <v>68</v>
      </c>
      <c r="D14" s="45" t="s">
        <v>66</v>
      </c>
      <c r="E14" s="45" t="s">
        <v>69</v>
      </c>
      <c r="F14" s="46">
        <v>7707.5</v>
      </c>
      <c r="G14" s="46">
        <v>6398</v>
      </c>
      <c r="H14" s="46">
        <v>6175.3</v>
      </c>
      <c r="I14" s="47">
        <f aca="true" t="shared" si="0" ref="I14:I60">G14/F14*100</f>
        <v>83.01005514109634</v>
      </c>
      <c r="J14" s="48">
        <f aca="true" t="shared" si="1" ref="J14:J60">G14/H14*100</f>
        <v>103.60630252781242</v>
      </c>
    </row>
    <row r="15" spans="3:10" ht="69" customHeight="1">
      <c r="C15" s="49" t="s">
        <v>70</v>
      </c>
      <c r="D15" s="45" t="s">
        <v>66</v>
      </c>
      <c r="E15" s="45" t="s">
        <v>71</v>
      </c>
      <c r="F15" s="46">
        <v>1364.2</v>
      </c>
      <c r="G15" s="46">
        <v>1057.2</v>
      </c>
      <c r="H15" s="46">
        <v>1313.4</v>
      </c>
      <c r="I15" s="47">
        <f t="shared" si="0"/>
        <v>77.495968333089</v>
      </c>
      <c r="J15" s="48">
        <f t="shared" si="1"/>
        <v>80.4933759707629</v>
      </c>
    </row>
    <row r="16" spans="3:10" ht="63" customHeight="1">
      <c r="C16" s="49" t="s">
        <v>72</v>
      </c>
      <c r="D16" s="45" t="s">
        <v>66</v>
      </c>
      <c r="E16" s="45" t="s">
        <v>73</v>
      </c>
      <c r="F16" s="46">
        <v>79758.5</v>
      </c>
      <c r="G16" s="46">
        <v>53275.3</v>
      </c>
      <c r="H16" s="46">
        <v>45899</v>
      </c>
      <c r="I16" s="47">
        <f t="shared" si="0"/>
        <v>66.7957647147326</v>
      </c>
      <c r="J16" s="48">
        <f t="shared" si="1"/>
        <v>116.07072049499989</v>
      </c>
    </row>
    <row r="17" spans="3:10" ht="18" customHeight="1">
      <c r="C17" s="50" t="s">
        <v>74</v>
      </c>
      <c r="D17" s="45" t="s">
        <v>66</v>
      </c>
      <c r="E17" s="45" t="s">
        <v>75</v>
      </c>
      <c r="F17" s="46">
        <v>0.8</v>
      </c>
      <c r="G17" s="46">
        <v>0.8</v>
      </c>
      <c r="H17" s="46">
        <v>29.1</v>
      </c>
      <c r="I17" s="47">
        <f t="shared" si="0"/>
        <v>100</v>
      </c>
      <c r="J17" s="48">
        <f t="shared" si="1"/>
        <v>2.7491408934707904</v>
      </c>
    </row>
    <row r="18" spans="3:10" ht="50.25" customHeight="1">
      <c r="C18" s="49" t="s">
        <v>76</v>
      </c>
      <c r="D18" s="45" t="s">
        <v>66</v>
      </c>
      <c r="E18" s="45" t="s">
        <v>77</v>
      </c>
      <c r="F18" s="46">
        <v>10472.7</v>
      </c>
      <c r="G18" s="46">
        <v>6608.8</v>
      </c>
      <c r="H18" s="46">
        <v>5761.7</v>
      </c>
      <c r="I18" s="47">
        <f t="shared" si="0"/>
        <v>63.10502544711488</v>
      </c>
      <c r="J18" s="48">
        <f t="shared" si="1"/>
        <v>114.70225801412779</v>
      </c>
    </row>
    <row r="19" spans="3:10" ht="18.75" customHeight="1">
      <c r="C19" s="49" t="s">
        <v>78</v>
      </c>
      <c r="D19" s="45" t="s">
        <v>66</v>
      </c>
      <c r="E19" s="45" t="s">
        <v>79</v>
      </c>
      <c r="F19" s="46">
        <v>3232.8</v>
      </c>
      <c r="G19" s="46">
        <v>3232.8</v>
      </c>
      <c r="H19" s="46">
        <v>583.2</v>
      </c>
      <c r="I19" s="47">
        <f>G19/F19*100</f>
        <v>100</v>
      </c>
      <c r="J19" s="48" t="s">
        <v>134</v>
      </c>
    </row>
    <row r="20" spans="3:10" ht="19.5" customHeight="1">
      <c r="C20" s="49" t="s">
        <v>81</v>
      </c>
      <c r="D20" s="45" t="s">
        <v>66</v>
      </c>
      <c r="E20" s="45" t="s">
        <v>82</v>
      </c>
      <c r="F20" s="46">
        <v>14736.4</v>
      </c>
      <c r="G20" s="46">
        <v>0</v>
      </c>
      <c r="H20" s="46">
        <v>0</v>
      </c>
      <c r="I20" s="47">
        <f>G20/F20*100</f>
        <v>0</v>
      </c>
      <c r="J20" s="48" t="s">
        <v>80</v>
      </c>
    </row>
    <row r="21" spans="3:10" ht="21" customHeight="1">
      <c r="C21" s="50" t="s">
        <v>83</v>
      </c>
      <c r="D21" s="45" t="s">
        <v>66</v>
      </c>
      <c r="E21" s="45">
        <v>13</v>
      </c>
      <c r="F21" s="46">
        <v>26731.2</v>
      </c>
      <c r="G21" s="46">
        <v>17951.3</v>
      </c>
      <c r="H21" s="46">
        <v>17866</v>
      </c>
      <c r="I21" s="47">
        <f>G21/F21*100</f>
        <v>67.15486023822349</v>
      </c>
      <c r="J21" s="48">
        <f>G21/H21*100</f>
        <v>100.47744318817865</v>
      </c>
    </row>
    <row r="22" spans="3:10" ht="18.75" customHeight="1">
      <c r="C22" s="40" t="s">
        <v>84</v>
      </c>
      <c r="D22" s="41" t="s">
        <v>69</v>
      </c>
      <c r="E22" s="41" t="s">
        <v>67</v>
      </c>
      <c r="F22" s="51">
        <f>F23</f>
        <v>1431.1</v>
      </c>
      <c r="G22" s="51">
        <f>G23</f>
        <v>901.3</v>
      </c>
      <c r="H22" s="51">
        <f>H23</f>
        <v>737.8</v>
      </c>
      <c r="I22" s="42">
        <f t="shared" si="0"/>
        <v>62.979526238557746</v>
      </c>
      <c r="J22" s="43">
        <f t="shared" si="1"/>
        <v>122.16047709406344</v>
      </c>
    </row>
    <row r="23" spans="3:10" ht="21" customHeight="1">
      <c r="C23" s="50" t="s">
        <v>85</v>
      </c>
      <c r="D23" s="45" t="s">
        <v>69</v>
      </c>
      <c r="E23" s="45" t="s">
        <v>71</v>
      </c>
      <c r="F23" s="46">
        <v>1431.1</v>
      </c>
      <c r="G23" s="46">
        <v>901.3</v>
      </c>
      <c r="H23" s="46">
        <v>737.8</v>
      </c>
      <c r="I23" s="47">
        <f t="shared" si="0"/>
        <v>62.979526238557746</v>
      </c>
      <c r="J23" s="48">
        <f t="shared" si="1"/>
        <v>122.16047709406344</v>
      </c>
    </row>
    <row r="24" spans="3:10" ht="31.5">
      <c r="C24" s="52" t="s">
        <v>86</v>
      </c>
      <c r="D24" s="41" t="s">
        <v>71</v>
      </c>
      <c r="E24" s="41" t="s">
        <v>67</v>
      </c>
      <c r="F24" s="42">
        <f>F25+F27+F26</f>
        <v>3834.8</v>
      </c>
      <c r="G24" s="42">
        <f>G25+G27+G26</f>
        <v>2392.7</v>
      </c>
      <c r="H24" s="42">
        <f>H25+H27+H26</f>
        <v>1517.8</v>
      </c>
      <c r="I24" s="42">
        <f t="shared" si="0"/>
        <v>62.39438823406695</v>
      </c>
      <c r="J24" s="43">
        <f t="shared" si="1"/>
        <v>157.6426406641191</v>
      </c>
    </row>
    <row r="25" spans="3:10" ht="16.5" customHeight="1">
      <c r="C25" s="49" t="s">
        <v>87</v>
      </c>
      <c r="D25" s="45" t="s">
        <v>71</v>
      </c>
      <c r="E25" s="45" t="s">
        <v>88</v>
      </c>
      <c r="F25" s="46">
        <v>142.4</v>
      </c>
      <c r="G25" s="46">
        <v>28.7</v>
      </c>
      <c r="H25" s="46">
        <v>89.4</v>
      </c>
      <c r="I25" s="47">
        <f t="shared" si="0"/>
        <v>20.15449438202247</v>
      </c>
      <c r="J25" s="48">
        <f t="shared" si="1"/>
        <v>32.10290827740492</v>
      </c>
    </row>
    <row r="26" spans="3:10" ht="51" customHeight="1">
      <c r="C26" s="49" t="s">
        <v>89</v>
      </c>
      <c r="D26" s="45" t="s">
        <v>71</v>
      </c>
      <c r="E26" s="45" t="s">
        <v>90</v>
      </c>
      <c r="F26" s="46">
        <v>2695.7</v>
      </c>
      <c r="G26" s="46">
        <v>1970.1</v>
      </c>
      <c r="H26" s="46">
        <v>1197</v>
      </c>
      <c r="I26" s="47">
        <f t="shared" si="0"/>
        <v>73.08305820380606</v>
      </c>
      <c r="J26" s="48">
        <f t="shared" si="1"/>
        <v>164.58646616541353</v>
      </c>
    </row>
    <row r="27" spans="3:10" ht="40.5" customHeight="1">
      <c r="C27" s="49" t="s">
        <v>91</v>
      </c>
      <c r="D27" s="45" t="s">
        <v>71</v>
      </c>
      <c r="E27" s="45">
        <v>14</v>
      </c>
      <c r="F27" s="46">
        <v>996.7</v>
      </c>
      <c r="G27" s="46">
        <v>393.9</v>
      </c>
      <c r="H27" s="46">
        <v>231.4</v>
      </c>
      <c r="I27" s="47">
        <f t="shared" si="0"/>
        <v>39.52041737734523</v>
      </c>
      <c r="J27" s="48">
        <f t="shared" si="1"/>
        <v>170.22471910112358</v>
      </c>
    </row>
    <row r="28" spans="3:10" ht="15.75">
      <c r="C28" s="40" t="s">
        <v>92</v>
      </c>
      <c r="D28" s="41" t="s">
        <v>73</v>
      </c>
      <c r="E28" s="41" t="s">
        <v>67</v>
      </c>
      <c r="F28" s="42">
        <f>F31+F32+F30+F29</f>
        <v>91280.3</v>
      </c>
      <c r="G28" s="42">
        <f>G31+G32+G30+G29</f>
        <v>33959.3</v>
      </c>
      <c r="H28" s="42">
        <f>H31+H32+H30+H29</f>
        <v>24051.1</v>
      </c>
      <c r="I28" s="42">
        <f t="shared" si="0"/>
        <v>37.20331769286473</v>
      </c>
      <c r="J28" s="43">
        <f t="shared" si="1"/>
        <v>141.1964525531057</v>
      </c>
    </row>
    <row r="29" spans="3:10" ht="15.75">
      <c r="C29" s="50" t="s">
        <v>93</v>
      </c>
      <c r="D29" s="45" t="s">
        <v>73</v>
      </c>
      <c r="E29" s="45" t="s">
        <v>66</v>
      </c>
      <c r="F29" s="47">
        <v>0</v>
      </c>
      <c r="G29" s="47">
        <v>0</v>
      </c>
      <c r="H29" s="47">
        <v>500</v>
      </c>
      <c r="I29" s="47" t="s">
        <v>80</v>
      </c>
      <c r="J29" s="48">
        <f>G29/H29*100</f>
        <v>0</v>
      </c>
    </row>
    <row r="30" spans="3:10" ht="15.75">
      <c r="C30" s="50" t="s">
        <v>94</v>
      </c>
      <c r="D30" s="45" t="s">
        <v>73</v>
      </c>
      <c r="E30" s="45" t="s">
        <v>95</v>
      </c>
      <c r="F30" s="47">
        <v>5337.3</v>
      </c>
      <c r="G30" s="47">
        <v>3569.3</v>
      </c>
      <c r="H30" s="47">
        <v>1794.2</v>
      </c>
      <c r="I30" s="47">
        <f>G30/F30*100</f>
        <v>66.87463698873962</v>
      </c>
      <c r="J30" s="48">
        <f>G30/H30*100</f>
        <v>198.9354587002564</v>
      </c>
    </row>
    <row r="31" spans="3:10" ht="18.75">
      <c r="C31" s="50" t="s">
        <v>96</v>
      </c>
      <c r="D31" s="45" t="s">
        <v>73</v>
      </c>
      <c r="E31" s="45" t="s">
        <v>88</v>
      </c>
      <c r="F31" s="53">
        <v>79757.5</v>
      </c>
      <c r="G31" s="53">
        <v>29133.8</v>
      </c>
      <c r="H31" s="53">
        <v>21078.1</v>
      </c>
      <c r="I31" s="47">
        <f>G31/F31*100</f>
        <v>36.52797542550857</v>
      </c>
      <c r="J31" s="48">
        <f>G31/H31*100</f>
        <v>138.21834036274618</v>
      </c>
    </row>
    <row r="32" spans="3:10" ht="35.25" customHeight="1">
      <c r="C32" s="50" t="s">
        <v>97</v>
      </c>
      <c r="D32" s="45" t="s">
        <v>73</v>
      </c>
      <c r="E32" s="45">
        <v>12</v>
      </c>
      <c r="F32" s="46">
        <v>6185.5</v>
      </c>
      <c r="G32" s="46">
        <v>1256.2</v>
      </c>
      <c r="H32" s="46">
        <v>678.8</v>
      </c>
      <c r="I32" s="47">
        <f>G32/F32*100</f>
        <v>20.30878667852235</v>
      </c>
      <c r="J32" s="48">
        <f>G32/H32*100</f>
        <v>185.06187389510904</v>
      </c>
    </row>
    <row r="33" spans="3:10" ht="17.25" customHeight="1">
      <c r="C33" s="40" t="s">
        <v>98</v>
      </c>
      <c r="D33" s="41" t="s">
        <v>75</v>
      </c>
      <c r="E33" s="41" t="s">
        <v>67</v>
      </c>
      <c r="F33" s="42">
        <f>F34+F35+F36+F37</f>
        <v>234033.90000000002</v>
      </c>
      <c r="G33" s="42">
        <f>G34+G35+G36+G37</f>
        <v>196300.6</v>
      </c>
      <c r="H33" s="42">
        <f>H34+H35+H36+H37</f>
        <v>62576.3</v>
      </c>
      <c r="I33" s="42">
        <f t="shared" si="0"/>
        <v>83.87699388849221</v>
      </c>
      <c r="J33" s="43" t="s">
        <v>135</v>
      </c>
    </row>
    <row r="34" spans="3:10" ht="18" customHeight="1">
      <c r="C34" s="50" t="s">
        <v>99</v>
      </c>
      <c r="D34" s="45" t="s">
        <v>75</v>
      </c>
      <c r="E34" s="45" t="s">
        <v>66</v>
      </c>
      <c r="F34" s="46">
        <v>1435</v>
      </c>
      <c r="G34" s="46">
        <v>540.6</v>
      </c>
      <c r="H34" s="46">
        <v>905.6</v>
      </c>
      <c r="I34" s="47">
        <f t="shared" si="0"/>
        <v>37.67247386759582</v>
      </c>
      <c r="J34" s="48">
        <f t="shared" si="1"/>
        <v>59.6952296819788</v>
      </c>
    </row>
    <row r="35" spans="3:10" ht="18" customHeight="1">
      <c r="C35" s="50" t="s">
        <v>100</v>
      </c>
      <c r="D35" s="45" t="s">
        <v>75</v>
      </c>
      <c r="E35" s="45" t="s">
        <v>69</v>
      </c>
      <c r="F35" s="46">
        <v>167184.1</v>
      </c>
      <c r="G35" s="46">
        <v>157351.6</v>
      </c>
      <c r="H35" s="46">
        <v>25460.2</v>
      </c>
      <c r="I35" s="47">
        <f>G35/F35*100</f>
        <v>94.1187589011156</v>
      </c>
      <c r="J35" s="48" t="s">
        <v>136</v>
      </c>
    </row>
    <row r="36" spans="3:10" ht="17.25" customHeight="1">
      <c r="C36" s="50" t="s">
        <v>101</v>
      </c>
      <c r="D36" s="45" t="s">
        <v>75</v>
      </c>
      <c r="E36" s="45" t="s">
        <v>71</v>
      </c>
      <c r="F36" s="53">
        <v>65414.8</v>
      </c>
      <c r="G36" s="53">
        <v>38408.4</v>
      </c>
      <c r="H36" s="53">
        <v>36210.5</v>
      </c>
      <c r="I36" s="47">
        <f>G36/F36*100</f>
        <v>58.715153145771296</v>
      </c>
      <c r="J36" s="48">
        <f t="shared" si="1"/>
        <v>106.06978638792617</v>
      </c>
    </row>
    <row r="37" spans="3:10" ht="31.5" customHeight="1">
      <c r="C37" s="50" t="s">
        <v>102</v>
      </c>
      <c r="D37" s="45" t="s">
        <v>75</v>
      </c>
      <c r="E37" s="45" t="s">
        <v>75</v>
      </c>
      <c r="F37" s="46">
        <v>0</v>
      </c>
      <c r="G37" s="46">
        <v>0</v>
      </c>
      <c r="H37" s="46">
        <v>0</v>
      </c>
      <c r="I37" s="47">
        <v>0</v>
      </c>
      <c r="J37" s="48">
        <v>0</v>
      </c>
    </row>
    <row r="38" spans="3:10" ht="15.75">
      <c r="C38" s="52" t="s">
        <v>103</v>
      </c>
      <c r="D38" s="41" t="s">
        <v>77</v>
      </c>
      <c r="E38" s="41" t="s">
        <v>67</v>
      </c>
      <c r="F38" s="42">
        <f>F39</f>
        <v>818.7</v>
      </c>
      <c r="G38" s="54">
        <f>G39</f>
        <v>268.4</v>
      </c>
      <c r="H38" s="54">
        <f>H39</f>
        <v>365.5</v>
      </c>
      <c r="I38" s="42">
        <f t="shared" si="0"/>
        <v>32.78368144619518</v>
      </c>
      <c r="J38" s="43">
        <f t="shared" si="1"/>
        <v>73.43365253077975</v>
      </c>
    </row>
    <row r="39" spans="3:10" ht="38.25" customHeight="1">
      <c r="C39" s="49" t="s">
        <v>104</v>
      </c>
      <c r="D39" s="45" t="s">
        <v>77</v>
      </c>
      <c r="E39" s="45" t="s">
        <v>75</v>
      </c>
      <c r="F39" s="46">
        <v>818.7</v>
      </c>
      <c r="G39" s="46">
        <v>268.4</v>
      </c>
      <c r="H39" s="46">
        <v>365.5</v>
      </c>
      <c r="I39" s="47">
        <f t="shared" si="0"/>
        <v>32.78368144619518</v>
      </c>
      <c r="J39" s="48">
        <f t="shared" si="1"/>
        <v>73.43365253077975</v>
      </c>
    </row>
    <row r="40" spans="3:10" ht="16.5" customHeight="1">
      <c r="C40" s="40" t="s">
        <v>105</v>
      </c>
      <c r="D40" s="41" t="s">
        <v>79</v>
      </c>
      <c r="E40" s="41" t="s">
        <v>67</v>
      </c>
      <c r="F40" s="42">
        <f>F41+F42+F43+F44+F45</f>
        <v>764197.4</v>
      </c>
      <c r="G40" s="55">
        <f>SUM(G41:G45)</f>
        <v>478058.70000000007</v>
      </c>
      <c r="H40" s="55">
        <f>SUM(H41:H45)</f>
        <v>383803.7</v>
      </c>
      <c r="I40" s="42">
        <f t="shared" si="0"/>
        <v>62.55696499359983</v>
      </c>
      <c r="J40" s="43">
        <f t="shared" si="1"/>
        <v>124.5581269800161</v>
      </c>
    </row>
    <row r="41" spans="3:10" ht="18.75" customHeight="1">
      <c r="C41" s="50" t="s">
        <v>106</v>
      </c>
      <c r="D41" s="45" t="s">
        <v>79</v>
      </c>
      <c r="E41" s="45" t="s">
        <v>66</v>
      </c>
      <c r="F41" s="46">
        <v>157431</v>
      </c>
      <c r="G41" s="46">
        <v>94858.4</v>
      </c>
      <c r="H41" s="46">
        <v>105909.5</v>
      </c>
      <c r="I41" s="47">
        <f t="shared" si="0"/>
        <v>60.25395252523328</v>
      </c>
      <c r="J41" s="48">
        <f t="shared" si="1"/>
        <v>89.56552528337873</v>
      </c>
    </row>
    <row r="42" spans="3:10" ht="16.5" customHeight="1">
      <c r="C42" s="50" t="s">
        <v>107</v>
      </c>
      <c r="D42" s="45" t="s">
        <v>79</v>
      </c>
      <c r="E42" s="45" t="s">
        <v>69</v>
      </c>
      <c r="F42" s="46">
        <v>501696.8</v>
      </c>
      <c r="G42" s="46">
        <v>314688.9</v>
      </c>
      <c r="H42" s="46">
        <v>217184.6</v>
      </c>
      <c r="I42" s="47">
        <f t="shared" si="0"/>
        <v>62.72491672261016</v>
      </c>
      <c r="J42" s="48">
        <f t="shared" si="1"/>
        <v>144.8946656438808</v>
      </c>
    </row>
    <row r="43" spans="3:10" ht="18" customHeight="1">
      <c r="C43" s="44" t="s">
        <v>108</v>
      </c>
      <c r="D43" s="45" t="s">
        <v>79</v>
      </c>
      <c r="E43" s="45" t="s">
        <v>71</v>
      </c>
      <c r="F43" s="46">
        <v>33145.2</v>
      </c>
      <c r="G43" s="46">
        <v>21372.8</v>
      </c>
      <c r="H43" s="46">
        <v>20502.9</v>
      </c>
      <c r="I43" s="47">
        <f t="shared" si="0"/>
        <v>64.48233831746377</v>
      </c>
      <c r="J43" s="48">
        <f t="shared" si="1"/>
        <v>104.24281443112923</v>
      </c>
    </row>
    <row r="44" spans="3:10" ht="15.75" customHeight="1">
      <c r="C44" s="50" t="s">
        <v>109</v>
      </c>
      <c r="D44" s="45" t="s">
        <v>79</v>
      </c>
      <c r="E44" s="45" t="s">
        <v>79</v>
      </c>
      <c r="F44" s="46">
        <v>6489.8</v>
      </c>
      <c r="G44" s="46">
        <v>5359.7</v>
      </c>
      <c r="H44" s="46">
        <v>5131.4</v>
      </c>
      <c r="I44" s="47">
        <f t="shared" si="0"/>
        <v>82.58652038583622</v>
      </c>
      <c r="J44" s="48">
        <f t="shared" si="1"/>
        <v>104.44907822426627</v>
      </c>
    </row>
    <row r="45" spans="3:10" ht="22.5" customHeight="1">
      <c r="C45" s="50" t="s">
        <v>110</v>
      </c>
      <c r="D45" s="45" t="s">
        <v>79</v>
      </c>
      <c r="E45" s="45" t="s">
        <v>88</v>
      </c>
      <c r="F45" s="46">
        <v>65434.6</v>
      </c>
      <c r="G45" s="46">
        <v>41778.9</v>
      </c>
      <c r="H45" s="46">
        <v>35075.3</v>
      </c>
      <c r="I45" s="47">
        <f t="shared" si="0"/>
        <v>63.84833100530912</v>
      </c>
      <c r="J45" s="48">
        <f t="shared" si="1"/>
        <v>119.11202470114297</v>
      </c>
    </row>
    <row r="46" spans="3:10" ht="15.75">
      <c r="C46" s="40" t="s">
        <v>111</v>
      </c>
      <c r="D46" s="41" t="s">
        <v>95</v>
      </c>
      <c r="E46" s="41" t="s">
        <v>67</v>
      </c>
      <c r="F46" s="42">
        <f>F47+F48</f>
        <v>84579.29999999999</v>
      </c>
      <c r="G46" s="42">
        <f>G47+G48</f>
        <v>53485.6</v>
      </c>
      <c r="H46" s="42">
        <f>H47+H48</f>
        <v>62977.2</v>
      </c>
      <c r="I46" s="42">
        <f t="shared" si="0"/>
        <v>63.23722234636608</v>
      </c>
      <c r="J46" s="43">
        <f t="shared" si="1"/>
        <v>84.9285138113476</v>
      </c>
    </row>
    <row r="47" spans="3:10" ht="18.75">
      <c r="C47" s="50" t="s">
        <v>112</v>
      </c>
      <c r="D47" s="45" t="s">
        <v>95</v>
      </c>
      <c r="E47" s="45" t="s">
        <v>66</v>
      </c>
      <c r="F47" s="46">
        <v>79303.4</v>
      </c>
      <c r="G47" s="46">
        <v>49579.2</v>
      </c>
      <c r="H47" s="46">
        <v>59582</v>
      </c>
      <c r="I47" s="47">
        <f t="shared" si="0"/>
        <v>62.51837878325519</v>
      </c>
      <c r="J47" s="48">
        <f t="shared" si="1"/>
        <v>83.2117082340304</v>
      </c>
    </row>
    <row r="48" spans="3:10" ht="39" customHeight="1">
      <c r="C48" s="50" t="s">
        <v>113</v>
      </c>
      <c r="D48" s="45" t="s">
        <v>95</v>
      </c>
      <c r="E48" s="45" t="s">
        <v>73</v>
      </c>
      <c r="F48" s="46">
        <v>5275.9</v>
      </c>
      <c r="G48" s="46">
        <v>3906.4</v>
      </c>
      <c r="H48" s="46">
        <v>3395.2</v>
      </c>
      <c r="I48" s="47">
        <f t="shared" si="0"/>
        <v>74.04234348641938</v>
      </c>
      <c r="J48" s="48">
        <f t="shared" si="1"/>
        <v>115.05655042412819</v>
      </c>
    </row>
    <row r="49" spans="3:10" ht="15.75">
      <c r="C49" s="40" t="s">
        <v>114</v>
      </c>
      <c r="D49" s="41" t="s">
        <v>88</v>
      </c>
      <c r="E49" s="41" t="s">
        <v>67</v>
      </c>
      <c r="F49" s="42">
        <f>+F51+F50</f>
        <v>861</v>
      </c>
      <c r="G49" s="42">
        <f>+G51+G50</f>
        <v>234.4</v>
      </c>
      <c r="H49" s="42">
        <f>+H51+H50</f>
        <v>444.2</v>
      </c>
      <c r="I49" s="42">
        <f t="shared" si="0"/>
        <v>27.224157955865273</v>
      </c>
      <c r="J49" s="43">
        <f t="shared" si="1"/>
        <v>52.76902296262945</v>
      </c>
    </row>
    <row r="50" spans="3:10" ht="23.25" customHeight="1">
      <c r="C50" s="50" t="s">
        <v>115</v>
      </c>
      <c r="D50" s="45" t="s">
        <v>88</v>
      </c>
      <c r="E50" s="45" t="s">
        <v>79</v>
      </c>
      <c r="F50" s="56">
        <v>558</v>
      </c>
      <c r="G50" s="56">
        <v>74.4</v>
      </c>
      <c r="H50" s="56">
        <v>364.2</v>
      </c>
      <c r="I50" s="47">
        <f t="shared" si="0"/>
        <v>13.333333333333334</v>
      </c>
      <c r="J50" s="48">
        <f t="shared" si="1"/>
        <v>20.428336079077432</v>
      </c>
    </row>
    <row r="51" spans="3:10" ht="21" customHeight="1">
      <c r="C51" s="50" t="s">
        <v>116</v>
      </c>
      <c r="D51" s="45" t="s">
        <v>88</v>
      </c>
      <c r="E51" s="45" t="s">
        <v>88</v>
      </c>
      <c r="F51" s="46">
        <v>303</v>
      </c>
      <c r="G51" s="46">
        <v>160</v>
      </c>
      <c r="H51" s="46">
        <v>80</v>
      </c>
      <c r="I51" s="47">
        <f>G51/F51*100</f>
        <v>52.8052805280528</v>
      </c>
      <c r="J51" s="48">
        <f>G51/H51*100</f>
        <v>200</v>
      </c>
    </row>
    <row r="52" spans="3:10" ht="15.75">
      <c r="C52" s="40" t="s">
        <v>117</v>
      </c>
      <c r="D52" s="41">
        <v>10</v>
      </c>
      <c r="E52" s="41" t="s">
        <v>67</v>
      </c>
      <c r="F52" s="42">
        <f>F53+F54+F55+F56</f>
        <v>15558.5</v>
      </c>
      <c r="G52" s="42">
        <f>G53+G54+G55+G56</f>
        <v>11862.900000000001</v>
      </c>
      <c r="H52" s="42">
        <f>H53+H54+H55+H56</f>
        <v>28219.4</v>
      </c>
      <c r="I52" s="42">
        <f t="shared" si="0"/>
        <v>76.24706751936242</v>
      </c>
      <c r="J52" s="43">
        <f t="shared" si="1"/>
        <v>42.03810144794007</v>
      </c>
    </row>
    <row r="53" spans="3:10" ht="16.5" customHeight="1">
      <c r="C53" s="50" t="s">
        <v>118</v>
      </c>
      <c r="D53" s="45">
        <v>10</v>
      </c>
      <c r="E53" s="45" t="s">
        <v>66</v>
      </c>
      <c r="F53" s="46">
        <v>4077.6</v>
      </c>
      <c r="G53" s="46">
        <v>2943.1</v>
      </c>
      <c r="H53" s="46">
        <v>2764.4</v>
      </c>
      <c r="I53" s="47">
        <f t="shared" si="0"/>
        <v>72.17726113400039</v>
      </c>
      <c r="J53" s="48">
        <f t="shared" si="1"/>
        <v>106.46433222399074</v>
      </c>
    </row>
    <row r="54" spans="3:10" ht="15.75" customHeight="1">
      <c r="C54" s="50" t="s">
        <v>119</v>
      </c>
      <c r="D54" s="45">
        <v>10</v>
      </c>
      <c r="E54" s="45" t="s">
        <v>71</v>
      </c>
      <c r="F54" s="46">
        <v>11071.4</v>
      </c>
      <c r="G54" s="46">
        <v>8667.6</v>
      </c>
      <c r="H54" s="46">
        <v>21946.3</v>
      </c>
      <c r="I54" s="47">
        <f t="shared" si="0"/>
        <v>78.28820203406977</v>
      </c>
      <c r="J54" s="48">
        <f t="shared" si="1"/>
        <v>39.49458450855042</v>
      </c>
    </row>
    <row r="55" spans="3:10" ht="15" customHeight="1">
      <c r="C55" s="50" t="s">
        <v>120</v>
      </c>
      <c r="D55" s="45">
        <v>10</v>
      </c>
      <c r="E55" s="45" t="s">
        <v>73</v>
      </c>
      <c r="F55" s="46">
        <v>0</v>
      </c>
      <c r="G55" s="46">
        <v>0</v>
      </c>
      <c r="H55" s="46">
        <v>3218.4</v>
      </c>
      <c r="I55" s="47" t="s">
        <v>80</v>
      </c>
      <c r="J55" s="48">
        <f>G55/H55*100</f>
        <v>0</v>
      </c>
    </row>
    <row r="56" spans="3:10" ht="18" customHeight="1">
      <c r="C56" s="57" t="s">
        <v>121</v>
      </c>
      <c r="D56" s="45" t="s">
        <v>90</v>
      </c>
      <c r="E56" s="45" t="s">
        <v>77</v>
      </c>
      <c r="F56" s="46">
        <v>409.5</v>
      </c>
      <c r="G56" s="46">
        <v>252.2</v>
      </c>
      <c r="H56" s="46">
        <v>290.3</v>
      </c>
      <c r="I56" s="47">
        <f t="shared" si="0"/>
        <v>61.58730158730158</v>
      </c>
      <c r="J56" s="48">
        <f t="shared" si="1"/>
        <v>86.87564588356872</v>
      </c>
    </row>
    <row r="57" spans="3:10" ht="15.75">
      <c r="C57" s="40" t="s">
        <v>122</v>
      </c>
      <c r="D57" s="41">
        <v>11</v>
      </c>
      <c r="E57" s="41" t="s">
        <v>67</v>
      </c>
      <c r="F57" s="42">
        <f>F58+F59</f>
        <v>66055.59999999999</v>
      </c>
      <c r="G57" s="42">
        <f>G58+G59</f>
        <v>21066.5</v>
      </c>
      <c r="H57" s="42">
        <f>H58+H59</f>
        <v>12496.699999999999</v>
      </c>
      <c r="I57" s="42">
        <f t="shared" si="0"/>
        <v>31.892072738723144</v>
      </c>
      <c r="J57" s="43">
        <f t="shared" si="1"/>
        <v>168.57650419710805</v>
      </c>
    </row>
    <row r="58" spans="3:10" ht="18.75">
      <c r="C58" s="50" t="s">
        <v>123</v>
      </c>
      <c r="D58" s="45">
        <v>11</v>
      </c>
      <c r="E58" s="45" t="s">
        <v>69</v>
      </c>
      <c r="F58" s="46">
        <v>13501.9</v>
      </c>
      <c r="G58" s="46">
        <v>7532.2</v>
      </c>
      <c r="H58" s="46">
        <v>11613.3</v>
      </c>
      <c r="I58" s="47">
        <f t="shared" si="0"/>
        <v>55.786222679770994</v>
      </c>
      <c r="J58" s="48">
        <f t="shared" si="1"/>
        <v>64.85839511594466</v>
      </c>
    </row>
    <row r="59" spans="3:10" ht="31.5">
      <c r="C59" s="50" t="s">
        <v>124</v>
      </c>
      <c r="D59" s="45" t="s">
        <v>82</v>
      </c>
      <c r="E59" s="45" t="s">
        <v>75</v>
      </c>
      <c r="F59" s="46">
        <v>52553.7</v>
      </c>
      <c r="G59" s="46">
        <v>13534.3</v>
      </c>
      <c r="H59" s="46">
        <v>883.4</v>
      </c>
      <c r="I59" s="47">
        <f>G59/F59*100</f>
        <v>25.753277124160622</v>
      </c>
      <c r="J59" s="48" t="s">
        <v>137</v>
      </c>
    </row>
    <row r="60" spans="3:10" ht="18.75">
      <c r="C60" s="71" t="s">
        <v>125</v>
      </c>
      <c r="D60" s="72"/>
      <c r="E60" s="72"/>
      <c r="F60" s="58">
        <f>F13+F24+F28+F33+F38+F40+F46+F49+F52+F57+F22</f>
        <v>1406654.7000000002</v>
      </c>
      <c r="G60" s="58">
        <f>G13+G24+G28+G33+G38+G40+G46+G49+G52+G57+G22</f>
        <v>887054.6000000002</v>
      </c>
      <c r="H60" s="58">
        <f>H13+H24+H28+H33+H38+H40+H46+H49+H52+H57+H22</f>
        <v>654817.4</v>
      </c>
      <c r="I60" s="42">
        <f t="shared" si="0"/>
        <v>63.06129002377059</v>
      </c>
      <c r="J60" s="43">
        <f t="shared" si="1"/>
        <v>135.46594821701441</v>
      </c>
    </row>
    <row r="62" spans="5:6" ht="12">
      <c r="E62" s="59"/>
      <c r="F62" s="60"/>
    </row>
  </sheetData>
  <sheetProtection/>
  <mergeCells count="5">
    <mergeCell ref="C1:F1"/>
    <mergeCell ref="C8:J8"/>
    <mergeCell ref="C9:F9"/>
    <mergeCell ref="C10:F10"/>
    <mergeCell ref="C60:E60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60" r:id="rId1"/>
  <rowBreaks count="1" manualBreakCount="1">
    <brk id="6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В.Н.Шиловская</dc:creator>
  <cp:keywords/>
  <dc:description/>
  <cp:lastModifiedBy>user1407</cp:lastModifiedBy>
  <cp:lastPrinted>2023-01-11T11:33:58Z</cp:lastPrinted>
  <dcterms:created xsi:type="dcterms:W3CDTF">2010-01-20T07:45:08Z</dcterms:created>
  <dcterms:modified xsi:type="dcterms:W3CDTF">2023-10-18T05:02:03Z</dcterms:modified>
  <cp:category/>
  <cp:version/>
  <cp:contentType/>
  <cp:contentStatus/>
</cp:coreProperties>
</file>