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355" windowHeight="8580" activeTab="1"/>
  </bookViews>
  <sheets>
    <sheet name="по ведомст3" sheetId="1" r:id="rId1"/>
    <sheet name="по разделам (4)" sheetId="2" r:id="rId2"/>
  </sheets>
  <definedNames>
    <definedName name="_xlnm.Print_Titles" localSheetId="0">'по ведомст3'!$9:$9</definedName>
    <definedName name="_xlnm.Print_Area" localSheetId="0">'по ведомст3'!$A$1:$N$600</definedName>
  </definedNames>
  <calcPr fullCalcOnLoad="1"/>
</workbook>
</file>

<file path=xl/sharedStrings.xml><?xml version="1.0" encoding="utf-8"?>
<sst xmlns="http://schemas.openxmlformats.org/spreadsheetml/2006/main" count="2722" uniqueCount="608">
  <si>
    <t>Наименование</t>
  </si>
  <si>
    <t>Раздел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</si>
  <si>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</si>
  <si>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</si>
  <si>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</si>
  <si>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</si>
  <si>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</si>
  <si>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</si>
  <si>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</si>
  <si>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</si>
  <si>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</si>
  <si>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</si>
  <si>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</si>
  <si>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</si>
  <si>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Общее образование</t>
  </si>
  <si>
    <t>08</t>
  </si>
  <si>
    <t>06</t>
  </si>
  <si>
    <t>СОЦИАЛЬНАЯ ПОЛИТИКА</t>
  </si>
  <si>
    <t>Социальное обслуживание населения</t>
  </si>
  <si>
    <t>Социальное обеспечение населения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</si>
  <si>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</si>
  <si>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</si>
  <si>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</si>
  <si>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</si>
  <si>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14</t>
  </si>
  <si>
    <t>00</t>
  </si>
  <si>
    <t>Охрана семьи и детства</t>
  </si>
  <si>
    <t>Другие вопросы в области социальной политики</t>
  </si>
  <si>
    <t>ЗДРАВООХРАНЕНИЕ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</si>
  <si>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</si>
  <si>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</si>
  <si>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</si>
  <si>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</si>
  <si>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</si>
  <si>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</si>
  <si>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ЖИЛИЩНО-КОММУНАЛЬНОЕ ХОЗЯЙСТВО</t>
  </si>
  <si>
    <t>Судебная система</t>
  </si>
  <si>
    <t>Другие вопросы в области национальной экономики</t>
  </si>
  <si>
    <t>12</t>
  </si>
  <si>
    <t>тыс.руб</t>
  </si>
  <si>
    <t>Дотации на выравнивание бюджетной обеспеченности</t>
  </si>
  <si>
    <t>ОБЩЕГОСУДАРСТВЕННЫЕ ВОПРОСЫ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</si>
  <si>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</si>
  <si>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</si>
  <si>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</si>
  <si>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Санитарно - эпидемиологическое благополучие</t>
  </si>
  <si>
    <t>Другие вопросы в области здравоохранения</t>
  </si>
  <si>
    <t>в т.ч.собственные</t>
  </si>
  <si>
    <t xml:space="preserve">в т.ч.межбюджетные </t>
  </si>
  <si>
    <t>Иные дотации</t>
  </si>
  <si>
    <t>(тыс. рублей)</t>
  </si>
  <si>
    <t>в том числе</t>
  </si>
  <si>
    <t>собственные</t>
  </si>
  <si>
    <t xml:space="preserve">КУЛЬТУРА, КИНЕМАТОГРАФИЯ </t>
  </si>
  <si>
    <t xml:space="preserve">Процент исполнения к годовому плану </t>
  </si>
  <si>
    <t>Утверждено на год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</si>
  <si>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</si>
  <si>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</si>
  <si>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Кассовое исполнение</t>
  </si>
  <si>
    <t>Никольского муниципального района</t>
  </si>
  <si>
    <t>к Решению Представительного Собрания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</si>
  <si>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</si>
  <si>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охраны окружающей среды</t>
  </si>
  <si>
    <t>ОБСЛУЖИВАНИЕ ГОСУДАРСТВЕННОГО И  МУНИЦИПАЛЬНОГО ДОЛГА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</si>
  <si>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</si>
  <si>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</si>
  <si>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</si>
  <si>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провоохранительной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</si>
  <si>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</si>
  <si>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</si>
  <si>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</si>
  <si>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ВСЕГО РАСХОДОВ</t>
  </si>
  <si>
    <t xml:space="preserve">к решению Представительного Собрания </t>
  </si>
  <si>
    <t>ГРБС</t>
  </si>
  <si>
    <t>Целевая статья</t>
  </si>
  <si>
    <t>Вид расходов</t>
  </si>
  <si>
    <t>Собственные</t>
  </si>
  <si>
    <t>Межбюджетные трансферты</t>
  </si>
  <si>
    <t>Финансовое управление Никольского муниципального района</t>
  </si>
  <si>
    <t>098</t>
  </si>
  <si>
    <t>Муниципальная программа "Управление муниципальными финансами Никольского муниципального района на 2016-2020 годы"</t>
  </si>
  <si>
    <t>11 0 00 00000</t>
  </si>
  <si>
    <t>Основное мероприятие "Осуществление внутреннего муниципального финансового контроля"</t>
  </si>
  <si>
    <t>11 0 07 00000</t>
  </si>
  <si>
    <t>11 0 07 21760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</si>
  <si>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</si>
  <si>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</si>
  <si>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</si>
  <si>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</si>
  <si>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Основное мероприятие "Обеспечение деятельности Финансового управления района, как ответственного исполнителя программы"</t>
  </si>
  <si>
    <t>11 0 08 00000</t>
  </si>
  <si>
    <t>Расходы на обеспечение функций органов местного самоуправления</t>
  </si>
  <si>
    <t>11 0 08 00190</t>
  </si>
  <si>
    <t>Уплата налогов, сборов и иных платежей</t>
  </si>
  <si>
    <t>850</t>
  </si>
  <si>
    <t xml:space="preserve">ОБСЛУЖИВАНИЕ ГОСУДАРСТВЕННОГО И МУНИЦИПАЛЬНОГО ДОЛГА </t>
  </si>
  <si>
    <t>Основное мероприятие "Минимизация расходов на обслуживание муниципального долга района"</t>
  </si>
  <si>
    <t>11 0 06 00000</t>
  </si>
  <si>
    <t>Процентные платежи по долговым обязательствам</t>
  </si>
  <si>
    <t>11 0 06 20990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</si>
  <si>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</si>
  <si>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</si>
  <si>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</si>
  <si>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Основное мероприятие "Выравнивание бюджетной обеспеченности муниципальных образований района"</t>
  </si>
  <si>
    <t>11 0 04 00000</t>
  </si>
  <si>
    <t>11 0 04 70010</t>
  </si>
  <si>
    <t>Дотации</t>
  </si>
  <si>
    <t>510</t>
  </si>
  <si>
    <t>Осуществление отдельных государственных полномочий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</si>
  <si>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11 0 04 72220</t>
  </si>
  <si>
    <t xml:space="preserve">Иные дотации </t>
  </si>
  <si>
    <t>Основное мероприятие "Поддержка мер по обеспечению сбалансированности бюджетов поселений"</t>
  </si>
  <si>
    <t>11 0 05 00000</t>
  </si>
  <si>
    <t xml:space="preserve">Дотации на поддержку мер по обеспечению сбалансированности бюджетов </t>
  </si>
  <si>
    <t>11 0 05 70020</t>
  </si>
  <si>
    <t xml:space="preserve">Дотации </t>
  </si>
  <si>
    <t>Отдел по делам культуры Никольского муниципального района</t>
  </si>
  <si>
    <t>124</t>
  </si>
  <si>
    <t>Подпрограмма "Развитие дополнительного художественного образования детей"</t>
  </si>
  <si>
    <t>04 4 00 00000</t>
  </si>
  <si>
    <t>04 4 01 00000</t>
  </si>
  <si>
    <t>Учреждения по внешкольной работе с детьми</t>
  </si>
  <si>
    <t>04 4 01 15590</t>
  </si>
  <si>
    <t xml:space="preserve">Субсидии бюджетным учреждениям </t>
  </si>
  <si>
    <t>610</t>
  </si>
  <si>
    <t>Капитальный ремонт объектов социальной и коммунальной инфраструктуры муниципальной собственности</t>
  </si>
  <si>
    <t>04 4 01 71220</t>
  </si>
  <si>
    <t>Капитальный ремонт объектов социальной и коммунальной инфраструктуры муниципальной собственности за счет средств районного бюджета</t>
  </si>
  <si>
    <t>04 4 01 S1220</t>
  </si>
  <si>
    <t>03 0 00 00000</t>
  </si>
  <si>
    <t>03 3 00 00000</t>
  </si>
  <si>
    <t>Основное мероприятие "Сохранение уровня охвата детей, всеми формами отдыха, оздоровления и занятости"</t>
  </si>
  <si>
    <t>03 3 01 00000</t>
  </si>
  <si>
    <t>Мероприятия по оздоровлению детей, включая занятость несовершеннолетних</t>
  </si>
  <si>
    <t>03 3 01 21960</t>
  </si>
  <si>
    <t>КУЛЬТУРА , КИНЕМАТОГРАФИЯ</t>
  </si>
  <si>
    <t>Культура</t>
  </si>
  <si>
    <t>04 0 00 00000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</si>
  <si>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 населения района и пользователей сети Интернет"</t>
  </si>
  <si>
    <t>04 1 00 00000</t>
  </si>
  <si>
    <t>Основное мероприятие "Информационно-методическое обеспечение деятельности муниципальных учреждений культуры и пользователей сети Интернет"</t>
  </si>
  <si>
    <t>04 1 01 00000</t>
  </si>
  <si>
    <t xml:space="preserve">Учреждения культуры </t>
  </si>
  <si>
    <t>04 1 01 01590</t>
  </si>
  <si>
    <t>Основное мероприятие "Выявление, изучение, сохранение, развитие и популяризация объектов нематериального культурного наследия  в области традиционной народной культуры"</t>
  </si>
  <si>
    <t>04 1 02 00000</t>
  </si>
  <si>
    <t>04 1 02 01590</t>
  </si>
  <si>
    <t>Подпрограмма "Развитие культурно-досугового обеспечения населения Никольского муниципального района"</t>
  </si>
  <si>
    <t>04 2 00 00000</t>
  </si>
  <si>
    <t>Основное мероприятие "Культурно-досуговая деятельность"</t>
  </si>
  <si>
    <t>04 2 01 00000</t>
  </si>
  <si>
    <t>04 2 01 01590</t>
  </si>
  <si>
    <t>Подпрограмма "Развитие библиотечного дела в Никольском муниципальном районе"</t>
  </si>
  <si>
    <t>04 3 00 00000</t>
  </si>
  <si>
    <t>04 3 01 00000</t>
  </si>
  <si>
    <t>Библиотеки</t>
  </si>
  <si>
    <t>04 3 01 03590</t>
  </si>
  <si>
    <t>Расходы на выплату персонала казенных учреждений</t>
  </si>
  <si>
    <t>110</t>
  </si>
  <si>
    <t>Бюджетные инвестиции</t>
  </si>
  <si>
    <t>410</t>
  </si>
  <si>
    <t>Комплектование книжных фондов библиотек муниципальных образований</t>
  </si>
  <si>
    <t>04 3 01 51440</t>
  </si>
  <si>
    <t>Подпрограмма "Обеспечение условий реализации муниципальной программы"</t>
  </si>
  <si>
    <t>04 5 00 00000</t>
  </si>
  <si>
    <t>Основное мероприятие "Выполнение функций Отделом по делам культуры Никольского муниципального района"</t>
  </si>
  <si>
    <t>04 5 01 00000</t>
  </si>
  <si>
    <t>04 5 01 00190</t>
  </si>
  <si>
    <t>Основное мероприятие "Выполнение функций ведения учета и финансово-хозяйственной деятельности муниципального казенного учреждения культуры района"</t>
  </si>
  <si>
    <t>04 5 02 00000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</si>
  <si>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</si>
  <si>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04 5 02 12590</t>
  </si>
  <si>
    <t>Муниципальная программа "Обеспечение законности, правопорядка и общественной безопасности в Никольском муниципальном районе на 2014-2020 годы"</t>
  </si>
  <si>
    <t>06 0 00 00000</t>
  </si>
  <si>
    <t>06 3 00 00000</t>
  </si>
  <si>
    <t>06 3 06 00000</t>
  </si>
  <si>
    <t>06 3 06 21890</t>
  </si>
  <si>
    <t>Подпрограмма "Предоставление мер социальной поддержки отдельным категориям граждан"</t>
  </si>
  <si>
    <t>03 1 00 00000</t>
  </si>
  <si>
    <t>03 1 01 00000</t>
  </si>
  <si>
    <t>03 1 01 21830</t>
  </si>
  <si>
    <t>Социальные выплаты гражданам, кроме публичных нормативных социальных выплат</t>
  </si>
  <si>
    <t>320</t>
  </si>
  <si>
    <t>Управление образования Никольского муниципального района</t>
  </si>
  <si>
    <t>Муниципальная программа "Развитие образования Никольского муниципального района на 2016-2020 годы"</t>
  </si>
  <si>
    <t>05 0 00 00000</t>
  </si>
  <si>
    <t>Подпрограмма "Развитие дошкольного образования"</t>
  </si>
  <si>
    <t>05 1 00 00000</t>
  </si>
  <si>
    <t>05 1 01 00000</t>
  </si>
  <si>
    <t>Детские дошкольные учреждения</t>
  </si>
  <si>
    <t>05 1 01 11590</t>
  </si>
  <si>
    <t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</si>
  <si>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05 1 01 72010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</si>
  <si>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</si>
  <si>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05 1 04 72020</t>
  </si>
  <si>
    <t>Муниципальная программа  "Энергосбережение и развитие жилищно-коммунального хозяйства Никольского муниципального района на 2015-2018 годы"</t>
  </si>
  <si>
    <t>01 0 00 00000</t>
  </si>
  <si>
    <t>Подпрограмма "Энергосбережение Никольского муниципального района на 2015-2018 годы"</t>
  </si>
  <si>
    <t>01 1 00 00000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</si>
  <si>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</si>
  <si>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01 1 02 00000</t>
  </si>
  <si>
    <t>Мероприятия по энергосбережению</t>
  </si>
  <si>
    <t>01 1 02 21350</t>
  </si>
  <si>
    <t>Подпрограмма "Развитие общего и дополнительного образования детей"</t>
  </si>
  <si>
    <t>05 2 00 00000</t>
  </si>
  <si>
    <t>05 2 01 00000</t>
  </si>
  <si>
    <t>Школы-детские сады, школы начальные, неполные средние и средние</t>
  </si>
  <si>
    <t>05 2 01 13590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</si>
  <si>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</si>
  <si>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05 2 01 50970</t>
  </si>
  <si>
    <t>05 2 01 72010</t>
  </si>
  <si>
    <t>Создание условий для занятий  физической культурой и спортом в сельских школах за счет средств районного бюджета</t>
  </si>
  <si>
    <t>05 2 01 L0970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</si>
  <si>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</si>
  <si>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05 2 01 R0970</t>
  </si>
  <si>
    <t>Основное мероприятие "Предоставление питания на льготных условиях  отдельным категориям обучающихся"</t>
  </si>
  <si>
    <t>05 2 02 00000</t>
  </si>
  <si>
    <t>Осуществление отдельных государственных полномочий в соответствии с законом области от 17 декабря 2007 года №1719-ОЗ "О наделении органов местного самоуправления отдельными государственными полномочиями в сфере образования"</t>
  </si>
  <si>
    <t>05 2 02 72020</t>
  </si>
  <si>
    <t>05 2 03 00000</t>
  </si>
  <si>
    <t>05 2 03 72020</t>
  </si>
  <si>
    <t>05 2 04 00000</t>
  </si>
  <si>
    <t>05 2 04 27980</t>
  </si>
  <si>
    <t>1451,6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</si>
  <si>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</si>
  <si>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</si>
  <si>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</si>
  <si>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Основное мероприятие "Модернизация содержания общего и дополнительного образования "</t>
  </si>
  <si>
    <t>05 2 09 00000</t>
  </si>
  <si>
    <t>03 3 03 00000</t>
  </si>
  <si>
    <t>03 3 03 21960</t>
  </si>
  <si>
    <t xml:space="preserve">Другие вопросы в области образования </t>
  </si>
  <si>
    <t xml:space="preserve">Муниципальная программа "Развитие образования Никольского муниципального района на 2016-2020 годы"
</t>
  </si>
  <si>
    <t>Подпрограмма "Развитие общего, специального и дополнительного образования детей"</t>
  </si>
  <si>
    <t>Основное мероприятие " Дополнительные меры  по стимулированию педагогических работников  и повышение статуса педагогических работников"</t>
  </si>
  <si>
    <t>05 2 06 00000</t>
  </si>
  <si>
    <t>05 2 06 72020</t>
  </si>
  <si>
    <t>Подпрограмма "Обеспечение реализации подпрограмм"</t>
  </si>
  <si>
    <t>05 3 00 00000</t>
  </si>
  <si>
    <t>05 3 01 00000</t>
  </si>
  <si>
    <t>Учебно-методические кабинеты, централизованные бухгалтерии, группы хозяйственного обслуживания, учебные фильмотеки, межшкольные  учебно-производственные комбинаты, логопедические пункты</t>
  </si>
  <si>
    <t>05 3 01 12590</t>
  </si>
  <si>
    <t>Исполнение судебных актов</t>
  </si>
  <si>
    <t>830</t>
  </si>
  <si>
    <t>Основное мероприятие "Выполнение функций и полномочий Управлением образования  Никольского муниципального района"</t>
  </si>
  <si>
    <t>05 3 02 00000</t>
  </si>
  <si>
    <t>05 3 02 00190</t>
  </si>
  <si>
    <t>Муниципальная программа "Развитие образования Никольского муниципального района на 2014-2017 годы и на период до 2020 года"</t>
  </si>
  <si>
    <t>05 2 05 00000</t>
  </si>
  <si>
    <t>05 2 05 72020</t>
  </si>
  <si>
    <t>05 1 02 00000</t>
  </si>
  <si>
    <t>05 1 02 72020</t>
  </si>
  <si>
    <t>Основное мероприятие "Предоставление иных социальных выплат"</t>
  </si>
  <si>
    <t>03 1 04 00000</t>
  </si>
  <si>
    <t>Подпрограмма "Модернизация и развитие социального обслуживания"</t>
  </si>
  <si>
    <t>03 2 00 00000</t>
  </si>
  <si>
    <t>03 2 02 00000</t>
  </si>
  <si>
    <t>03 2 02 72060</t>
  </si>
  <si>
    <t>Администрация Никольского муниципального района</t>
  </si>
  <si>
    <t>Обеспечение деятельности органов местного самоуправления</t>
  </si>
  <si>
    <t>91 0 00 00000</t>
  </si>
  <si>
    <t>Глава местной администрации</t>
  </si>
  <si>
    <t>91 2 00 00000</t>
  </si>
  <si>
    <t>Руководство и управление в сфере установленных функций ОМС (Глава района)</t>
  </si>
  <si>
    <t>91 2 00 00190</t>
  </si>
  <si>
    <t xml:space="preserve"> Осуществление отдельных государственных полномочий</t>
  </si>
  <si>
    <t>73 0 00 00000</t>
  </si>
  <si>
    <t>Осуществление отдельных государственных  полномочий  в сфере административных отношений  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</si>
  <si>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73 0 00 72140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</si>
  <si>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</si>
  <si>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73 0 00 72190</t>
  </si>
  <si>
    <t>Осуществление отдельных государственных полномочий в соответствии с законом области от 5 октября 2006 года №1501-ОЗ"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</si>
  <si>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73 0 00 72210</t>
  </si>
  <si>
    <t>Иные межбюджетные трансферты</t>
  </si>
  <si>
    <t>81 0 00 00000</t>
  </si>
  <si>
    <t xml:space="preserve">Иные межбюджетные трансферты, передаваемые районному бюджету из бюджетов поселений </t>
  </si>
  <si>
    <t>81 1 00 00000</t>
  </si>
  <si>
    <t>Осуществление части полномочий по организации определения поставщиков (подрядчиков, исполнителей) для муниципальных нужд</t>
  </si>
  <si>
    <t>81 1 00 21720</t>
  </si>
  <si>
    <t>Осуществление части полномочий по правовому обеспечению деятельности ОМС</t>
  </si>
  <si>
    <t>81 1 00 21730</t>
  </si>
  <si>
    <t>Осуществление полномочий по информационно-техническому обеспечению деятельности ОМС</t>
  </si>
  <si>
    <t>81 1 00 21740</t>
  </si>
  <si>
    <t xml:space="preserve">Иные межбюджетные трансферты бюджетам городских, сельских поселений из бюджета муниципального района </t>
  </si>
  <si>
    <t>81 2 00 00000</t>
  </si>
  <si>
    <t>81 2 00 21770</t>
  </si>
  <si>
    <t>540</t>
  </si>
  <si>
    <t>91 0 00 00190</t>
  </si>
  <si>
    <t xml:space="preserve"> 850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</si>
  <si>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</si>
  <si>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73 0 00 51200</t>
  </si>
  <si>
    <t>70 0 00 00000</t>
  </si>
  <si>
    <t>Резервные фонды местных администраций</t>
  </si>
  <si>
    <t>70 5 00 00000</t>
  </si>
  <si>
    <t>Резервные средства</t>
  </si>
  <si>
    <t>870</t>
  </si>
  <si>
    <t>Подпрограмма "Безопасность дорожного движения"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</si>
  <si>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</si>
  <si>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</si>
  <si>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06 2 02 00000</t>
  </si>
  <si>
    <t>Прочие мероприятия в сфере безопасности дорожного движения</t>
  </si>
  <si>
    <t>06 2 02 20300</t>
  </si>
  <si>
    <t>07 0 00 00000</t>
  </si>
  <si>
    <t>Основное мероприятие "Пропаганда предпринимательства, формирование положительного образа предпринимателя"</t>
  </si>
  <si>
    <t>07 0 03 00000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</si>
  <si>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</si>
  <si>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07 0 03 20450</t>
  </si>
  <si>
    <t>Осуществление отдельных государственных полномочий</t>
  </si>
  <si>
    <t>Осуществление отдельных государственных полномочий по подготовке и проведению сельскохозяйственной переписи</t>
  </si>
  <si>
    <t>73 0 00 53910</t>
  </si>
  <si>
    <t>73 0 00 72250</t>
  </si>
  <si>
    <t>Реализация государственных функций, связанных с общегосударственным управлением</t>
  </si>
  <si>
    <t>97 0 00 00000</t>
  </si>
  <si>
    <t>Расходы на обеспечение деятельности (оказание услуг) муниципальным учреждениям</t>
  </si>
  <si>
    <t>97 0 00 00590</t>
  </si>
  <si>
    <t>Выполнение других обязательств государства</t>
  </si>
  <si>
    <t>97 0 00 21990</t>
  </si>
  <si>
    <t>Премии и гранты</t>
  </si>
  <si>
    <t>350</t>
  </si>
  <si>
    <t>Субсидии некоммерческим организациям (за исключением государственных (муниципальных) учреждений)</t>
  </si>
  <si>
    <t>630</t>
  </si>
  <si>
    <t>Взносы в уставный капитал ООО «Коммунальные услуги»  г.Никольск</t>
  </si>
  <si>
    <t>97 0 00 62000</t>
  </si>
  <si>
    <t xml:space="preserve">97 0 00 62000 </t>
  </si>
  <si>
    <t>Мероприятия по предупреждению и ликвидации последствий чрезвычайных ситуаций и стихийных бедствий</t>
  </si>
  <si>
    <t>31 0 00 00000</t>
  </si>
  <si>
    <t xml:space="preserve">Осуществление мероприятий по  организации  деятельности аварийно-спасательных служб и (или) аварийно-спасательных формирований </t>
  </si>
  <si>
    <t>31 0 00 21390</t>
  </si>
  <si>
    <t>Выплата материальной помощи пострадавшим  результате чрезвычайной ситуации</t>
  </si>
  <si>
    <t>31 0 00 21400</t>
  </si>
  <si>
    <t>Иные выплаты населению</t>
  </si>
  <si>
    <t>360</t>
  </si>
  <si>
    <t>Средства резервного фонда Правительства области</t>
  </si>
  <si>
    <t>31 0 00 74050</t>
  </si>
  <si>
    <t>Осуществление части полномочий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</si>
  <si>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81 1 00 21750</t>
  </si>
  <si>
    <t>Другие вопросы в области национальной безопасности и правоохранительной деятельности</t>
  </si>
  <si>
    <t>Подпрограмма "Профилактика преступлений и иных правонарушений"</t>
  </si>
  <si>
    <t>06 1 00 00000</t>
  </si>
  <si>
    <t>06 1 02 00000</t>
  </si>
  <si>
    <t>Мероприятия по профилактике преступлений и иных правонарушениях</t>
  </si>
  <si>
    <t>06 1 02 23060</t>
  </si>
  <si>
    <t>Основное мероприятие  "Обеспечение внедрения и /или эксплуатации аппаратно-програмного комплекса "Безопасный город"</t>
  </si>
  <si>
    <t>06 1 04 00000</t>
  </si>
  <si>
    <t>06 1 04 S1060</t>
  </si>
  <si>
    <t>06 1 07 00000</t>
  </si>
  <si>
    <t>06 1 07 23060</t>
  </si>
  <si>
    <t>Содержание   муниципальных дорог и искусственных сооружений</t>
  </si>
  <si>
    <t>Осуществление дорожной деятельности в отношении автомобильных дорог общего пользования местного значения</t>
  </si>
  <si>
    <t>Ремонт муниципальных дорог и искусственных сооружений</t>
  </si>
  <si>
    <t>09 0  02 20110</t>
  </si>
  <si>
    <t>Иные межбюджетные трансферты на осуществление части полномочий по подготовке градостроительных планов земельных участков в соответствии с градостроительным законодательством</t>
  </si>
  <si>
    <t>81 2 00 21790</t>
  </si>
  <si>
    <t>Иные межбюджетные трансферты на осуществление части полномочий по утверждению правил землепользования и застройки в соответствии с градостроительным законодательством</t>
  </si>
  <si>
    <t>81 2 00 21800</t>
  </si>
  <si>
    <t>01 1 03 00000</t>
  </si>
  <si>
    <t>01 1 03 21350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</si>
  <si>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</si>
  <si>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01 1 04 00000</t>
  </si>
  <si>
    <t>01 1 04 21350</t>
  </si>
  <si>
    <t>Основное мероприятие "Обеспечение безопасных условий нахождения людей в зданиях детских дошкольных и школьных учреждений, учреждений культуры и отдыха, имеющих встроенные и пристроенные котельные"</t>
  </si>
  <si>
    <t>01 1 05 00000</t>
  </si>
  <si>
    <t>01 1 05 21350</t>
  </si>
  <si>
    <t>Подпрограмма "Рациональное природопользование и охрана окружающей среды Никольского муниципального района на 2015-2018 годы"</t>
  </si>
  <si>
    <t>01 2 00 00000</t>
  </si>
  <si>
    <t>Основное мероприятие "Охрана и рациональное использование водных ресурсов"</t>
  </si>
  <si>
    <t>01 2 01 00000</t>
  </si>
  <si>
    <t>Строительство, реконструкция и капитальный ремонт систем отведения сточных вод</t>
  </si>
  <si>
    <t>01 2 01 43040</t>
  </si>
  <si>
    <t>Жилищное хозяйство</t>
  </si>
  <si>
    <t>43 0 00 00000</t>
  </si>
  <si>
    <t>43 0 00 21860</t>
  </si>
  <si>
    <t>81 2 00 21780</t>
  </si>
  <si>
    <t>Основное мероприятие "Мероприятия по обеспечению экологической безопасности и экологическому просвещению"</t>
  </si>
  <si>
    <t>01 2 02 00000</t>
  </si>
  <si>
    <t>Другие мероприятия в области охраны окружающей среды и природоохранные мероприятия</t>
  </si>
  <si>
    <t>01 2 02 20120</t>
  </si>
  <si>
    <t>01 2 03 00000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</si>
  <si>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</si>
  <si>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01 2 03 72180</t>
  </si>
  <si>
    <t>03 3 01 00590</t>
  </si>
  <si>
    <t>03 3 01 S1030</t>
  </si>
  <si>
    <t>10 0 00 00000</t>
  </si>
  <si>
    <t>Основное мероприятие "Организация и проведение мероприятий с молодежью и детьми"</t>
  </si>
  <si>
    <t>10 0 01 00000</t>
  </si>
  <si>
    <t>10 0 01 00590</t>
  </si>
  <si>
    <t>Основное мероприятие "Создание и развитие условий для патриотического воспитания граждан"</t>
  </si>
  <si>
    <t>10 0 02 00000</t>
  </si>
  <si>
    <t>Проведение мероприятий для детей и молодежи</t>
  </si>
  <si>
    <t>10 0 02 21970</t>
  </si>
  <si>
    <t>Основное мероприятие "Активация и развитие волонтерского движения на территории района"</t>
  </si>
  <si>
    <t>10 0 03 00000</t>
  </si>
  <si>
    <t>10 0 03 21970</t>
  </si>
  <si>
    <t>Основное мероприятие "Повышение социальной активности молодежи, направленной на достижение общественных интересов"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</si>
  <si>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</si>
  <si>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</si>
  <si>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</si>
  <si>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10 0 05 00000</t>
  </si>
  <si>
    <t>10 0 05 21970</t>
  </si>
  <si>
    <t xml:space="preserve">Строительство, реконструкция объектов социальной и коммунальной инфраструктуры муниципальной собственности </t>
  </si>
  <si>
    <t xml:space="preserve">05 2 09 73230 </t>
  </si>
  <si>
    <t>Санитарно-эпидемилогическое благополучие</t>
  </si>
  <si>
    <t xml:space="preserve">Осуществление отдельных государственных полномочий в соответствии с законом области  от 15 января 2013 года № 2966-ОЗ" О наделении органов местного самоуправления отдельными государственными полномочиями по отлову и содержанию безнадзорных животных" </t>
  </si>
  <si>
    <t>73 0 00 72230</t>
  </si>
  <si>
    <t xml:space="preserve">Другие вопросы в области здравоохранения </t>
  </si>
  <si>
    <t>Муниципальная программа  "Кадровая политика в сфере здравоохранения Никольского муниципального района на 2016-2020 годы"</t>
  </si>
  <si>
    <t>12 0 00 00000</t>
  </si>
  <si>
    <t>Обеспечение системы здравоохранения медицинскими кадрами</t>
  </si>
  <si>
    <t>Основное мероприятие " Предоставление иных социальных выплат"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</si>
  <si>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</si>
  <si>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 xml:space="preserve">03 1 04 21810 </t>
  </si>
  <si>
    <t>Публичные нормативные социальные выплаты гражданам</t>
  </si>
  <si>
    <t>310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</si>
  <si>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</si>
  <si>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Дополнительное материальное содержание лицам, имеющим звание "Почетный гражданин Никольского района"</t>
  </si>
  <si>
    <t>03 1 04 21820</t>
  </si>
  <si>
    <t xml:space="preserve">03 1 04 21820 </t>
  </si>
  <si>
    <t>Мероприятия подпрограммы "Обеспечение жильем молодых семей" федеральной целевой программы "Жилище" на 2015 - 2020 годы за счет средств федерального бюджета</t>
  </si>
  <si>
    <t>03 1 04 50200</t>
  </si>
  <si>
    <t xml:space="preserve">03 1 04 51340 </t>
  </si>
  <si>
    <t>03 1 04 L0200</t>
  </si>
  <si>
    <t>Предоставление социальных выплат молодым семьям-участникам подпрограммы "Обеспечение жильем молодых семей" федеральной целевой программы "Жилище" на 2015-2020 годы и  подпрограммы "Обеспечение жильем отдельных категорий граждан" государственной программы "Обеспечение населения Вологодской области доступным жильем и формирование комфортной среды проживания на 2014-2020 годы" за счет средств областного бюджета</t>
  </si>
  <si>
    <t>546</t>
  </si>
  <si>
    <t xml:space="preserve">03 </t>
  </si>
  <si>
    <t>03 1 04 R0200</t>
  </si>
  <si>
    <t>Муниципальная программа "Устойчивое развитие сельских территорий Никольского района Вологодской области на 2014-2017 годы и период до 2020 года"</t>
  </si>
  <si>
    <t>Основное мероприятие "Строительство (приобретение) жилья для граждан, проживающих в сельских поселениях Муниципального района"</t>
  </si>
  <si>
    <t>Улучшение жилищных условий граждан, проживающих в сельской местности, в том числе молодых семей и молодых специалистов за счет средств федерального  бюджета</t>
  </si>
  <si>
    <t>08 0 01 50180</t>
  </si>
  <si>
    <t>Улучшение жилищных условий граждан, проживающих в сельской местности, в том числе молодых семей и молодых специалистов за счет средств областного бюджета</t>
  </si>
  <si>
    <t>Основное мероприятие "Строительство (приобретение) жилья в сельских поселениях Муниципального района для молодых семей и молодых специалистов"</t>
  </si>
  <si>
    <t>08 0 02 50180</t>
  </si>
  <si>
    <t>08 0  02 R0181</t>
  </si>
  <si>
    <t xml:space="preserve">03 1 00 00000 </t>
  </si>
  <si>
    <t xml:space="preserve">Осуществление отдельных государственных полномочий </t>
  </si>
  <si>
    <t>03 1 06 00000</t>
  </si>
  <si>
    <t xml:space="preserve">03 1 06 72200 </t>
  </si>
  <si>
    <t>Муниципальная программа "Развитие физической культуры и спорта в Никольском муниципальном районе на 2014-2020 годы"</t>
  </si>
  <si>
    <t>02 0 00 00000</t>
  </si>
  <si>
    <t>Основное мероприятие "Физическая культура и массовый спорт"</t>
  </si>
  <si>
    <t>02 0 01 00000</t>
  </si>
  <si>
    <t>02 0 01 00590</t>
  </si>
  <si>
    <t xml:space="preserve">Мероприятия в области спорта и физической культуры </t>
  </si>
  <si>
    <t>02 0 01 21600</t>
  </si>
  <si>
    <t>02 0 01 21601</t>
  </si>
  <si>
    <t>Основное мероприятие "Подготовка спортивного резерва"</t>
  </si>
  <si>
    <t>02 0 02 00000</t>
  </si>
  <si>
    <t>02 0 02 21600</t>
  </si>
  <si>
    <t>02 0 02 21601</t>
  </si>
  <si>
    <t>Основное мероприятие "Совершенствование кадрового и материально-технического обеспечения отрасли. Популяризация здорового образа жизни"</t>
  </si>
  <si>
    <t>02 0 03 00000</t>
  </si>
  <si>
    <t>02 0 03 21600</t>
  </si>
  <si>
    <t>Основное мероприятие "Развитие инфраструктуры физической культуры и спорта"</t>
  </si>
  <si>
    <t>02 0 04 00000</t>
  </si>
  <si>
    <t>02 0 04 21601</t>
  </si>
  <si>
    <t>Строительство, реконструкция объектов коммунальной инфраструктуры государственной (муниципальной) собственности ("Физкультурно-оздоровительный комплекс (ФОК) в городе Никольске Вологодской области")</t>
  </si>
  <si>
    <t>02 0 04 41200</t>
  </si>
  <si>
    <t>Представительное Собрание Никольского муниципального района</t>
  </si>
  <si>
    <t>Иные межбюджетные трансферты, передаваемые районному бюджету из бюджетов поселений</t>
  </si>
  <si>
    <t>Осуществление части полномочий по осуществлению внешнего муниципального финансового контроля</t>
  </si>
  <si>
    <t>Расходы на обеспечение функций представительных органов</t>
  </si>
  <si>
    <t>92 0 00 00000</t>
  </si>
  <si>
    <t>92 0 00 00190</t>
  </si>
  <si>
    <t>Приложение 3</t>
  </si>
  <si>
    <t>РАСХОДЫ РАЙОННОГО БЮДЖЕТА ПО РАЗДЕЛАМ И</t>
  </si>
  <si>
    <t>"Об исполнении районного бюджета за 2017 год"</t>
  </si>
  <si>
    <t>ПОДРАЗДЕЛАМ КЛАССИФИКАЦИИ РАСХОДОВ БЮДЖЕТА ЗА 2017 ГОД</t>
  </si>
  <si>
    <t>Сельское хозяйство и рыболовство</t>
  </si>
  <si>
    <t>Дополнительное образование детей</t>
  </si>
  <si>
    <t>(тыс.руб.)</t>
  </si>
  <si>
    <t>в т.ч. Районные средства</t>
  </si>
  <si>
    <t>в т.ч. Межбюджетные трансферты</t>
  </si>
  <si>
    <t xml:space="preserve">Осуществление части полномочий по внутреннему муниципальному финансовому контролю </t>
  </si>
  <si>
    <t>Муниципальная программа "Развитие сферы культуры Никольского муниципального района на 2014-2020 годы"</t>
  </si>
  <si>
    <r>
      <t xml:space="preserve">Основное мероприятие " Реализация дополнительных общеобразовательных, </t>
    </r>
    <r>
      <rPr>
        <sz val="10"/>
        <rFont val="Arial Cyr"/>
        <family val="0"/>
      </rPr>
      <t>предпрофессиональных программ, реализация дополнительных общеобразовательных, общеразвивающих программ"</t>
    </r>
  </si>
  <si>
    <t xml:space="preserve">Учреждения по внешкольной работе с детьми  </t>
  </si>
  <si>
    <t xml:space="preserve">Молодежная политика </t>
  </si>
  <si>
    <t>Муниципальная программа "Социальная поддержка граждан Никольского муниципального района на 2017-2020 годы"</t>
  </si>
  <si>
    <t>Подпрограмма  "Организация  отдыха детей, их оздоровления и занятости в Никольском муниципальном районе на 2017-2020 годы"</t>
  </si>
  <si>
    <t>Основное мероприятие "Информационная деятельность библиотек"</t>
  </si>
  <si>
    <t>Мероприятия по проекту «Любовь к природе»</t>
  </si>
  <si>
    <t>04 3 01 81020</t>
  </si>
  <si>
    <t xml:space="preserve">04 3 01 81020 </t>
  </si>
  <si>
    <t>Мероприятия по проекту «Информационный видеопроект «Новости MixLife»</t>
  </si>
  <si>
    <t>04 3 01 81030</t>
  </si>
  <si>
    <t>Поддержка отрасли культуры</t>
  </si>
  <si>
    <t>04 3 01 L5190</t>
  </si>
  <si>
    <r>
      <t>Подпрограмма "Противодействие незаконному обороту наркотиков, снижение масштабов злоупотребления алкогольной п</t>
    </r>
    <r>
      <rPr>
        <sz val="10"/>
        <rFont val="Arial Cyr"/>
        <family val="0"/>
      </rPr>
      <t>родукцией, профилактика алкоголизма и наркомании"</t>
    </r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</si>
  <si>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</si>
  <si>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r>
      <t>Про</t>
    </r>
    <r>
      <rPr>
        <sz val="10"/>
        <rFont val="Arial Cyr"/>
        <family val="0"/>
      </rPr>
      <t>чие мероприятия по профилактике употребления алкоголизма и психоактивных веществ</t>
    </r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</si>
  <si>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</si>
  <si>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r>
      <t>О</t>
    </r>
    <r>
      <rPr>
        <sz val="10"/>
        <rFont val="Arial Cyr"/>
        <family val="0"/>
      </rPr>
      <t xml:space="preserve">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  </r>
  </si>
  <si>
    <t xml:space="preserve">Обеспечение дошкольного образования  и общеобразовательного процесса в муниципальных общеобразовательных организациях </t>
  </si>
  <si>
    <t>Мероприятия государственной программы Российской Федерации "Доступная среда"</t>
  </si>
  <si>
    <t>05 1 01 L0270</t>
  </si>
  <si>
    <t>05 1 04 00000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</si>
  <si>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</si>
  <si>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</si>
  <si>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</si>
  <si>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Повышение качества образования в школах с низкими результатами обучения и в школах, функционирующих в неблагоприятных социальных условиях, путем реализации региональных проектов и распространения результатов</t>
  </si>
  <si>
    <t>05 2 01 L4980</t>
  </si>
  <si>
    <r>
  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</t>
    </r>
    <r>
      <rPr>
        <sz val="10"/>
        <rFont val="Arial Cyr"/>
        <family val="0"/>
      </rPr>
      <t>ость по адаптированным программам"</t>
    </r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</si>
  <si>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</si>
  <si>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Внедрение в общеобразовательных организациях системы  мониторинга здоровья обучающихся на основе отечественной технологической платформы</t>
  </si>
  <si>
    <t>05 2 04  L5640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</si>
  <si>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2014-2020 годы"</t>
  </si>
  <si>
    <r>
      <t>Подпрограмма "Противодействие незакон</t>
    </r>
    <r>
      <rPr>
        <sz val="10"/>
        <rFont val="Arial Cyr"/>
        <family val="0"/>
      </rPr>
      <t>ному обороту наркотиков, снижение масштабов злоупотребления алкогольной продукцией, профилактика алкоголизма и наркомании"</t>
    </r>
  </si>
  <si>
    <t>Прочие мероприятия по профилактике употребления психоактивных веществ</t>
  </si>
  <si>
    <t>05 2 09 73230</t>
  </si>
  <si>
    <t>Подпрограмма  "Организация отдыха детей, их оздоровления и занятости в Никольском муниципальном районе на 2017-2020 годы"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</si>
  <si>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</si>
  <si>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 образования, дополнительного образования на территории Никольского муниципального района, обеспечение централизованного  ведения бухгалтерского учета, финансовой ,хозяйственной, правовой деятельности образовательных организаций"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</si>
  <si>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 "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</si>
  <si>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</si>
  <si>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Осуществление части полномочий по обеспечению условий для развития на территории поселения физической культуры,школьного спорта  и массового спорта, организации проведения официальных физкультурно-оздоровительных и спортивных мероприятий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</si>
  <si>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</si>
  <si>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отдельных государственных полномочий в соответствии с законом области от 1 февраля 2013 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</t>
  </si>
  <si>
    <t>03 1 06 72200</t>
  </si>
  <si>
    <r>
      <t>Основное ме</t>
    </r>
    <r>
      <rPr>
        <sz val="10"/>
        <rFont val="Arial Cyr"/>
        <family val="0"/>
      </rPr>
      <t>роприятие "Организация и осуществление  деятельности по опеке и попечительству в отношении совершеннолетних граждан и  в отношении несовершеннолетних граждан"</t>
    </r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</si>
  <si>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категорий"</t>
  </si>
  <si>
    <t>Иные межбюджетные трансферты муниципального уровня</t>
  </si>
  <si>
    <t>Осуществление части полномочий по созданию условий для предоставления транспортных услуг  населению и организация транспортного обслуживания населения</t>
  </si>
  <si>
    <t>81 1 00 21920</t>
  </si>
  <si>
    <t>0,1</t>
  </si>
  <si>
    <t>Иные межбюджетные трансферты на осуществление части полномочий по дорожной деятельности в отношении автомобильных дорог местного значения в границах населенных пунктов поселений</t>
  </si>
  <si>
    <t>Муниципальная  программа "Поддержка и развитие малого и среднего предпринимательства и  развитие потребительского рынка в Никольском муниципальном районе на 2015-2020 годы"</t>
  </si>
  <si>
    <t>Основное мероприятие "Содействие развитию предпринимательства в приоритетных отраслях"</t>
  </si>
  <si>
    <t>07 0 06 00000</t>
  </si>
  <si>
    <t>Реализация мероприятий, направленных на  поддержку и развитие предпринимательства</t>
  </si>
  <si>
    <t>07 0 06 20470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</si>
  <si>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</si>
  <si>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Выплата материальной помощи пострадавшим в результате чрезвычайной ситуации</t>
  </si>
  <si>
    <r>
      <t>Основное мероприятие  "Реализация профилактических и пропагандистских мер, направленных на культурное, спортивное, правов</t>
    </r>
    <r>
      <rPr>
        <sz val="10"/>
        <rFont val="Arial Cyr"/>
        <family val="0"/>
      </rPr>
      <t>ое, нравственное и военно-патриотическое воспитание граждан"</t>
    </r>
  </si>
  <si>
    <t>Основное мероприятие  "Предупреждение экстремизма и терроризма "</t>
  </si>
  <si>
    <t>06 1 03 00000</t>
  </si>
  <si>
    <t>06 1 03 23060</t>
  </si>
  <si>
    <t>06 1 04 23060</t>
  </si>
  <si>
    <t xml:space="preserve">Внедрение и (или) эксплуатация аппаратно-программного комплекса "Безопасный город" </t>
  </si>
  <si>
    <t>Основное мероприятие "Привлечение общественности к охране общественного порядка"</t>
  </si>
  <si>
    <t>Мероприятия по предотвращению распространения сорного растения борщевик Сосновского</t>
  </si>
  <si>
    <t>01 2 02 S1400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</si>
  <si>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2016-2020 годы"</t>
  </si>
  <si>
    <t xml:space="preserve">09 0 00 00000 </t>
  </si>
  <si>
    <t>Основное мероприятие "Содержание муниципальных дорог и искусственных сооружений"</t>
  </si>
  <si>
    <t xml:space="preserve">09 0 01 00000 </t>
  </si>
  <si>
    <t>09 0 01 20100</t>
  </si>
  <si>
    <t>Основное мероприятие "Ремонт муниципальных дорог и искусственных сооружений"</t>
  </si>
  <si>
    <t xml:space="preserve">09 0 02 00000 </t>
  </si>
  <si>
    <t>09 0 02 20110</t>
  </si>
  <si>
    <t>09 0 02 S1350</t>
  </si>
  <si>
    <t>Осуществление дорожной деятельности  в отношении автомобильных дорог общего пользования местного значения для обеспечения подъездов к участкам, предоставляемым отдельным категориям граждан</t>
  </si>
  <si>
    <t>09 0 02 S1360</t>
  </si>
  <si>
    <t>Муниципальная  программа "Поддержка и развитие малого и среднего предпринимательства  и развитие потребительского рынка в Никольском муниципальном районе на 2015-2020 годы"</t>
  </si>
  <si>
    <t>Основное мероприятие «Создание условий для  развития мобильной торговли в малонаселенных и труднодоступных населенных пунктах»</t>
  </si>
  <si>
    <t xml:space="preserve">07 0 07 00000 </t>
  </si>
  <si>
    <t>Развитие мобильной торговли в малонаселенных и труднодоступных населенных пунктах</t>
  </si>
  <si>
    <t>07 0 07 S1250</t>
  </si>
  <si>
    <t>Основное мероприятие «Предоставление жилья медицинским работникам»</t>
  </si>
  <si>
    <t>12 0 01 00000</t>
  </si>
  <si>
    <t>Содержание и ремонт муниципального имущества</t>
  </si>
  <si>
    <t>12 0 01 21860</t>
  </si>
  <si>
    <t xml:space="preserve"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</t>
  </si>
  <si>
    <t>Реализация проекта «Народный бюджет»</t>
  </si>
  <si>
    <t>01 2 01 S2270</t>
  </si>
  <si>
    <t>Поддержка коммунального хозяйства</t>
  </si>
  <si>
    <t>42 0 00 00000</t>
  </si>
  <si>
    <t>Мероприятия в области коммунального хозяйства</t>
  </si>
  <si>
    <t>42 0 00 21850</t>
  </si>
  <si>
    <t xml:space="preserve">43 0 00 21860 </t>
  </si>
  <si>
    <t>Основное мероприятие "Реализация государственной функции по осуществлению регионального государственного экологического надзора"</t>
  </si>
  <si>
    <t>Молодежная политика</t>
  </si>
  <si>
    <t xml:space="preserve">Сохранение и развитие сети муниципальных загородных 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</si>
  <si>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Основное мероприятие "Организация временного трудоустройства несовершеннолетних  граждан в возрасте от 14 до 18 лет в свободное от учебы время"</t>
  </si>
  <si>
    <t>Муниципальная  программа "Реализация молодежной политики на территории Никольского муниципального района на 2016-2020 гг."</t>
  </si>
  <si>
    <t xml:space="preserve">Строительство, реконструкция объектов социальной и коммунальной инфраструктуры муниципальной собственности  </t>
  </si>
  <si>
    <t xml:space="preserve">05 2 09 S3230 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</si>
  <si>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</t>
  </si>
  <si>
    <t xml:space="preserve">09 </t>
  </si>
  <si>
    <t>Основное мероприятие  "Подготовка кадров системы профилактики зависимости от психоактивных веществ"</t>
  </si>
  <si>
    <t>06 3 03 00000</t>
  </si>
  <si>
    <t>06 3 03 21890</t>
  </si>
  <si>
    <t>12 0 01 21840</t>
  </si>
  <si>
    <t>Основное мероприятие «Оказание социальной помощи студентам»</t>
  </si>
  <si>
    <t>12 0 02 00000</t>
  </si>
  <si>
    <t>12 0 02 21840</t>
  </si>
  <si>
    <t>Осуществление полномочий по обеспечению 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</si>
  <si>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Предоставление  социальных выплат молодым семьям-участникам подпрограммы  "Обеспечение жильем молодых семей" федеральной целевой программы "Жилище" на 2015-2020 годы и подпрограммы "Обеспечение жильем отдельных категорий граждан"государственной программы "Обеспечение населения Вологодской области доступным жильем и формирование комфортной среды проживания на 2014-2020 годы"  </t>
  </si>
  <si>
    <t>08 0 00 00000</t>
  </si>
  <si>
    <t>08 0 01 00000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</si>
  <si>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</si>
  <si>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>08 0 01 L0180</t>
  </si>
  <si>
    <t>08 0 01 R0181</t>
  </si>
  <si>
    <t>Основное мероприятие "Строительство (приобретение) жилья для граждан,проживающих в сельских поселениях Муниципального района"</t>
  </si>
  <si>
    <t>08 0 02 00000</t>
  </si>
  <si>
    <t>08 0 02 L0180</t>
  </si>
  <si>
    <t>Резервный фонд района</t>
  </si>
  <si>
    <t>Основное мероприятие "Поддержка детей. находящихся в трудной жизненной ситуации"</t>
  </si>
  <si>
    <t>03 2 01 00000</t>
  </si>
  <si>
    <t>Мероприятия по проекту "Твой выбор"</t>
  </si>
  <si>
    <t>03 2 01 81010</t>
  </si>
  <si>
    <t>Субсидии бюджетным учреждениям</t>
  </si>
  <si>
    <t>02 0 04 21600</t>
  </si>
  <si>
    <t>547</t>
  </si>
  <si>
    <t xml:space="preserve">02 </t>
  </si>
  <si>
    <t xml:space="preserve">91 2 00 00000 </t>
  </si>
  <si>
    <t>81 1 00 21710</t>
  </si>
  <si>
    <t>РАСХОДЫ РАЙОННОГО БЮДЖЕТА ПО ВЕДОМСТВЕННОЙ СТРУКТУРЕ РАСХОДОВ БЮДЖЕТА ЗА 2017 ГОД</t>
  </si>
  <si>
    <t>Приложение 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</si>
</sst>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_ ;\-#,##0.0\ "/>
    <numFmt numFmtId="172" formatCode="#,##0.0_р_."/>
    <numFmt numFmtId="173" formatCode="0.0%"/>
  </numFmts>
  <fonts count="5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sz val="11"/>
      <name val="Arial Cyr"/>
      <family val="0"/>
    </font>
    <font>
      <i/>
      <sz val="10"/>
      <name val="Arial Cyr"/>
      <family val="0"/>
    </font>
    <font>
      <b/>
      <sz val="12"/>
      <name val="Arial"/>
      <family val="2"/>
    </font>
    <font>
      <sz val="11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2" fillId="0" borderId="7" applyNumberFormat="0" applyFill="0" applyAlignment="0" applyProtection="0"/>
    <xf numFmtId="0" fontId="43" fillId="33" borderId="8" applyNumberFormat="0" applyAlignment="0" applyProtection="0"/>
    <xf numFmtId="0" fontId="44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6" fillId="0" borderId="0">
      <alignment/>
      <protection/>
    </xf>
    <xf numFmtId="0" fontId="34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236">
    <xf numFmtId="0" fontId="0" fillId="0" borderId="0" xfId="0" applyAlignment="1">
      <alignment/>
    </xf>
    <xf numFmtId="0" fontId="9" fillId="39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39" borderId="14" xfId="0" applyFont="1" applyFill="1" applyBorder="1" applyAlignment="1">
      <alignment horizontal="center" wrapText="1"/>
    </xf>
    <xf numFmtId="166" fontId="10" fillId="39" borderId="15" xfId="0" applyNumberFormat="1" applyFont="1" applyFill="1" applyBorder="1" applyAlignment="1">
      <alignment horizontal="center"/>
    </xf>
    <xf numFmtId="166" fontId="10" fillId="39" borderId="16" xfId="0" applyNumberFormat="1" applyFont="1" applyFill="1" applyBorder="1" applyAlignment="1">
      <alignment horizontal="center"/>
    </xf>
    <xf numFmtId="166" fontId="9" fillId="39" borderId="16" xfId="0" applyNumberFormat="1" applyFont="1" applyFill="1" applyBorder="1" applyAlignment="1">
      <alignment horizontal="center"/>
    </xf>
    <xf numFmtId="166" fontId="9" fillId="39" borderId="15" xfId="0" applyNumberFormat="1" applyFont="1" applyFill="1" applyBorder="1" applyAlignment="1">
      <alignment horizontal="center"/>
    </xf>
    <xf numFmtId="166" fontId="10" fillId="39" borderId="12" xfId="0" applyNumberFormat="1" applyFont="1" applyFill="1" applyBorder="1" applyAlignment="1">
      <alignment horizontal="center"/>
    </xf>
    <xf numFmtId="166" fontId="9" fillId="39" borderId="17" xfId="0" applyNumberFormat="1" applyFont="1" applyFill="1" applyBorder="1" applyAlignment="1">
      <alignment horizontal="center"/>
    </xf>
    <xf numFmtId="166" fontId="10" fillId="39" borderId="18" xfId="0" applyNumberFormat="1" applyFont="1" applyFill="1" applyBorder="1" applyAlignment="1">
      <alignment horizontal="center"/>
    </xf>
    <xf numFmtId="166" fontId="9" fillId="39" borderId="18" xfId="0" applyNumberFormat="1" applyFont="1" applyFill="1" applyBorder="1" applyAlignment="1">
      <alignment horizontal="center"/>
    </xf>
    <xf numFmtId="173" fontId="10" fillId="0" borderId="15" xfId="0" applyNumberFormat="1" applyFont="1" applyBorder="1" applyAlignment="1">
      <alignment horizontal="center"/>
    </xf>
    <xf numFmtId="173" fontId="10" fillId="0" borderId="16" xfId="0" applyNumberFormat="1" applyFont="1" applyBorder="1" applyAlignment="1">
      <alignment horizontal="center"/>
    </xf>
    <xf numFmtId="173" fontId="9" fillId="0" borderId="16" xfId="0" applyNumberFormat="1" applyFont="1" applyBorder="1" applyAlignment="1">
      <alignment horizontal="center"/>
    </xf>
    <xf numFmtId="173" fontId="9" fillId="39" borderId="16" xfId="0" applyNumberFormat="1" applyFont="1" applyFill="1" applyBorder="1" applyAlignment="1">
      <alignment horizontal="center"/>
    </xf>
    <xf numFmtId="173" fontId="9" fillId="0" borderId="13" xfId="0" applyNumberFormat="1" applyFont="1" applyBorder="1" applyAlignment="1">
      <alignment horizontal="center"/>
    </xf>
    <xf numFmtId="173" fontId="10" fillId="0" borderId="12" xfId="0" applyNumberFormat="1" applyFont="1" applyBorder="1" applyAlignment="1">
      <alignment horizontal="center"/>
    </xf>
    <xf numFmtId="173" fontId="10" fillId="0" borderId="13" xfId="0" applyNumberFormat="1" applyFont="1" applyBorder="1" applyAlignment="1">
      <alignment horizontal="center"/>
    </xf>
    <xf numFmtId="166" fontId="10" fillId="39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66" fontId="8" fillId="39" borderId="12" xfId="0" applyNumberFormat="1" applyFont="1" applyFill="1" applyBorder="1" applyAlignment="1">
      <alignment horizontal="center"/>
    </xf>
    <xf numFmtId="166" fontId="8" fillId="39" borderId="16" xfId="0" applyNumberFormat="1" applyFont="1" applyFill="1" applyBorder="1" applyAlignment="1">
      <alignment horizontal="center"/>
    </xf>
    <xf numFmtId="166" fontId="8" fillId="39" borderId="15" xfId="0" applyNumberFormat="1" applyFont="1" applyFill="1" applyBorder="1" applyAlignment="1">
      <alignment horizontal="center"/>
    </xf>
    <xf numFmtId="166" fontId="8" fillId="39" borderId="13" xfId="0" applyNumberFormat="1" applyFont="1" applyFill="1" applyBorder="1" applyAlignment="1">
      <alignment horizontal="center"/>
    </xf>
    <xf numFmtId="173" fontId="8" fillId="0" borderId="12" xfId="0" applyNumberFormat="1" applyFont="1" applyBorder="1" applyAlignment="1">
      <alignment horizontal="center"/>
    </xf>
    <xf numFmtId="173" fontId="8" fillId="0" borderId="16" xfId="0" applyNumberFormat="1" applyFont="1" applyBorder="1" applyAlignment="1">
      <alignment horizontal="center"/>
    </xf>
    <xf numFmtId="173" fontId="8" fillId="0" borderId="13" xfId="0" applyNumberFormat="1" applyFont="1" applyBorder="1" applyAlignment="1">
      <alignment horizontal="center"/>
    </xf>
    <xf numFmtId="166" fontId="7" fillId="39" borderId="13" xfId="0" applyNumberFormat="1" applyFont="1" applyFill="1" applyBorder="1" applyAlignment="1">
      <alignment horizontal="center"/>
    </xf>
    <xf numFmtId="173" fontId="9" fillId="0" borderId="15" xfId="0" applyNumberFormat="1" applyFont="1" applyBorder="1" applyAlignment="1">
      <alignment horizontal="center"/>
    </xf>
    <xf numFmtId="166" fontId="0" fillId="39" borderId="13" xfId="0" applyNumberFormat="1" applyFont="1" applyFill="1" applyBorder="1" applyAlignment="1">
      <alignment horizontal="center"/>
    </xf>
    <xf numFmtId="49" fontId="0" fillId="39" borderId="13" xfId="0" applyNumberFormat="1" applyFont="1" applyFill="1" applyBorder="1" applyAlignment="1">
      <alignment horizontal="center" wrapText="1"/>
    </xf>
    <xf numFmtId="0" fontId="7" fillId="39" borderId="13" xfId="0" applyFont="1" applyFill="1" applyBorder="1" applyAlignment="1">
      <alignment horizontal="center" wrapText="1"/>
    </xf>
    <xf numFmtId="49" fontId="8" fillId="39" borderId="13" xfId="0" applyNumberFormat="1" applyFont="1" applyFill="1" applyBorder="1" applyAlignment="1">
      <alignment horizontal="center" wrapText="1"/>
    </xf>
    <xf numFmtId="0" fontId="0" fillId="39" borderId="13" xfId="0" applyFont="1" applyFill="1" applyBorder="1" applyAlignment="1">
      <alignment horizontal="center" wrapText="1"/>
    </xf>
    <xf numFmtId="49" fontId="0" fillId="39" borderId="13" xfId="0" applyNumberFormat="1" applyFont="1" applyFill="1" applyBorder="1" applyAlignment="1">
      <alignment horizontal="center"/>
    </xf>
    <xf numFmtId="0" fontId="11" fillId="39" borderId="0" xfId="97" applyNumberFormat="1" applyFont="1" applyFill="1" applyBorder="1" applyAlignment="1" applyProtection="1">
      <alignment horizontal="right"/>
      <protection hidden="1"/>
    </xf>
    <xf numFmtId="0" fontId="0" fillId="39" borderId="0" xfId="0" applyFont="1" applyFill="1" applyAlignment="1">
      <alignment horizontal="right"/>
    </xf>
    <xf numFmtId="0" fontId="0" fillId="39" borderId="0" xfId="0" applyFont="1" applyFill="1" applyAlignment="1">
      <alignment/>
    </xf>
    <xf numFmtId="0" fontId="0" fillId="39" borderId="19" xfId="0" applyFont="1" applyFill="1" applyBorder="1" applyAlignment="1">
      <alignment/>
    </xf>
    <xf numFmtId="0" fontId="0" fillId="39" borderId="13" xfId="0" applyFont="1" applyFill="1" applyBorder="1" applyAlignment="1">
      <alignment horizontal="center"/>
    </xf>
    <xf numFmtId="1" fontId="0" fillId="39" borderId="13" xfId="0" applyNumberFormat="1" applyFont="1" applyFill="1" applyBorder="1" applyAlignment="1">
      <alignment horizontal="center"/>
    </xf>
    <xf numFmtId="166" fontId="0" fillId="39" borderId="12" xfId="0" applyNumberFormat="1" applyFont="1" applyFill="1" applyBorder="1" applyAlignment="1">
      <alignment horizontal="center"/>
    </xf>
    <xf numFmtId="49" fontId="0" fillId="39" borderId="12" xfId="0" applyNumberFormat="1" applyFont="1" applyFill="1" applyBorder="1" applyAlignment="1">
      <alignment horizontal="center" wrapText="1"/>
    </xf>
    <xf numFmtId="166" fontId="1" fillId="39" borderId="13" xfId="0" applyNumberFormat="1" applyFont="1" applyFill="1" applyBorder="1" applyAlignment="1">
      <alignment horizontal="center"/>
    </xf>
    <xf numFmtId="49" fontId="7" fillId="39" borderId="13" xfId="0" applyNumberFormat="1" applyFont="1" applyFill="1" applyBorder="1" applyAlignment="1">
      <alignment horizontal="center" wrapText="1"/>
    </xf>
    <xf numFmtId="0" fontId="8" fillId="39" borderId="13" xfId="0" applyFont="1" applyFill="1" applyBorder="1" applyAlignment="1">
      <alignment horizontal="center" wrapText="1"/>
    </xf>
    <xf numFmtId="164" fontId="0" fillId="39" borderId="12" xfId="0" applyNumberFormat="1" applyFont="1" applyFill="1" applyBorder="1" applyAlignment="1">
      <alignment horizontal="center"/>
    </xf>
    <xf numFmtId="166" fontId="0" fillId="39" borderId="16" xfId="0" applyNumberFormat="1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 vertical="center"/>
    </xf>
    <xf numFmtId="49" fontId="0" fillId="39" borderId="13" xfId="0" applyNumberFormat="1" applyFont="1" applyFill="1" applyBorder="1" applyAlignment="1">
      <alignment horizontal="center" vertical="center"/>
    </xf>
    <xf numFmtId="166" fontId="0" fillId="39" borderId="20" xfId="0" applyNumberFormat="1" applyFont="1" applyFill="1" applyBorder="1" applyAlignment="1">
      <alignment horizontal="center"/>
    </xf>
    <xf numFmtId="49" fontId="1" fillId="39" borderId="13" xfId="0" applyNumberFormat="1" applyFont="1" applyFill="1" applyBorder="1" applyAlignment="1">
      <alignment horizontal="center" wrapText="1"/>
    </xf>
    <xf numFmtId="166" fontId="0" fillId="39" borderId="15" xfId="0" applyNumberFormat="1" applyFont="1" applyFill="1" applyBorder="1" applyAlignment="1">
      <alignment horizontal="center"/>
    </xf>
    <xf numFmtId="166" fontId="13" fillId="39" borderId="13" xfId="0" applyNumberFormat="1" applyFont="1" applyFill="1" applyBorder="1" applyAlignment="1">
      <alignment horizontal="center"/>
    </xf>
    <xf numFmtId="49" fontId="13" fillId="39" borderId="13" xfId="0" applyNumberFormat="1" applyFont="1" applyFill="1" applyBorder="1" applyAlignment="1">
      <alignment horizontal="center" wrapText="1"/>
    </xf>
    <xf numFmtId="0" fontId="14" fillId="39" borderId="13" xfId="0" applyFont="1" applyFill="1" applyBorder="1" applyAlignment="1">
      <alignment horizontal="center" wrapText="1"/>
    </xf>
    <xf numFmtId="49" fontId="14" fillId="39" borderId="13" xfId="0" applyNumberFormat="1" applyFont="1" applyFill="1" applyBorder="1" applyAlignment="1">
      <alignment horizontal="center" wrapText="1"/>
    </xf>
    <xf numFmtId="166" fontId="14" fillId="39" borderId="13" xfId="0" applyNumberFormat="1" applyFont="1" applyFill="1" applyBorder="1" applyAlignment="1">
      <alignment horizontal="center"/>
    </xf>
    <xf numFmtId="164" fontId="0" fillId="39" borderId="13" xfId="0" applyNumberFormat="1" applyFont="1" applyFill="1" applyBorder="1" applyAlignment="1">
      <alignment horizontal="center"/>
    </xf>
    <xf numFmtId="3" fontId="0" fillId="39" borderId="13" xfId="0" applyNumberFormat="1" applyFont="1" applyFill="1" applyBorder="1" applyAlignment="1">
      <alignment horizontal="center" wrapText="1"/>
    </xf>
    <xf numFmtId="166" fontId="0" fillId="39" borderId="21" xfId="0" applyNumberFormat="1" applyFont="1" applyFill="1" applyBorder="1" applyAlignment="1">
      <alignment horizontal="center"/>
    </xf>
    <xf numFmtId="166" fontId="0" fillId="39" borderId="19" xfId="0" applyNumberFormat="1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 wrapText="1"/>
    </xf>
    <xf numFmtId="166" fontId="0" fillId="39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/>
    </xf>
    <xf numFmtId="0" fontId="7" fillId="39" borderId="22" xfId="0" applyFont="1" applyFill="1" applyBorder="1" applyAlignment="1">
      <alignment horizontal="left"/>
    </xf>
    <xf numFmtId="0" fontId="11" fillId="39" borderId="22" xfId="97" applyNumberFormat="1" applyFont="1" applyFill="1" applyBorder="1" applyAlignment="1" applyProtection="1">
      <alignment horizontal="right"/>
      <protection hidden="1"/>
    </xf>
    <xf numFmtId="0" fontId="9" fillId="39" borderId="17" xfId="0" applyFont="1" applyFill="1" applyBorder="1" applyAlignment="1">
      <alignment horizontal="center"/>
    </xf>
    <xf numFmtId="0" fontId="8" fillId="39" borderId="23" xfId="0" applyFont="1" applyFill="1" applyBorder="1" applyAlignment="1">
      <alignment horizontal="center"/>
    </xf>
    <xf numFmtId="0" fontId="8" fillId="39" borderId="12" xfId="0" applyFont="1" applyFill="1" applyBorder="1" applyAlignment="1">
      <alignment horizontal="center"/>
    </xf>
    <xf numFmtId="0" fontId="9" fillId="39" borderId="13" xfId="0" applyFont="1" applyFill="1" applyBorder="1" applyAlignment="1">
      <alignment horizontal="center"/>
    </xf>
    <xf numFmtId="0" fontId="10" fillId="39" borderId="23" xfId="0" applyFont="1" applyFill="1" applyBorder="1" applyAlignment="1">
      <alignment horizontal="left"/>
    </xf>
    <xf numFmtId="0" fontId="10" fillId="39" borderId="18" xfId="0" applyFont="1" applyFill="1" applyBorder="1" applyAlignment="1">
      <alignment horizontal="left"/>
    </xf>
    <xf numFmtId="49" fontId="10" fillId="39" borderId="15" xfId="0" applyNumberFormat="1" applyFont="1" applyFill="1" applyBorder="1" applyAlignment="1">
      <alignment horizontal="center"/>
    </xf>
    <xf numFmtId="49" fontId="9" fillId="39" borderId="15" xfId="0" applyNumberFormat="1" applyFont="1" applyFill="1" applyBorder="1" applyAlignment="1">
      <alignment horizontal="center"/>
    </xf>
    <xf numFmtId="49" fontId="9" fillId="39" borderId="13" xfId="0" applyNumberFormat="1" applyFont="1" applyFill="1" applyBorder="1" applyAlignment="1">
      <alignment horizontal="center"/>
    </xf>
    <xf numFmtId="49" fontId="9" fillId="39" borderId="12" xfId="0" applyNumberFormat="1" applyFont="1" applyFill="1" applyBorder="1" applyAlignment="1">
      <alignment horizontal="center"/>
    </xf>
    <xf numFmtId="0" fontId="9" fillId="39" borderId="23" xfId="0" applyFont="1" applyFill="1" applyBorder="1" applyAlignment="1">
      <alignment horizontal="left"/>
    </xf>
    <xf numFmtId="0" fontId="9" fillId="39" borderId="18" xfId="0" applyFont="1" applyFill="1" applyBorder="1" applyAlignment="1">
      <alignment horizontal="left"/>
    </xf>
    <xf numFmtId="49" fontId="10" fillId="39" borderId="12" xfId="0" applyNumberFormat="1" applyFont="1" applyFill="1" applyBorder="1" applyAlignment="1">
      <alignment horizontal="center"/>
    </xf>
    <xf numFmtId="49" fontId="10" fillId="39" borderId="13" xfId="0" applyNumberFormat="1" applyFont="1" applyFill="1" applyBorder="1" applyAlignment="1">
      <alignment horizontal="center"/>
    </xf>
    <xf numFmtId="164" fontId="8" fillId="39" borderId="13" xfId="0" applyNumberFormat="1" applyFont="1" applyFill="1" applyBorder="1" applyAlignment="1">
      <alignment horizontal="center"/>
    </xf>
    <xf numFmtId="0" fontId="9" fillId="39" borderId="21" xfId="0" applyFont="1" applyFill="1" applyBorder="1" applyAlignment="1">
      <alignment horizontal="left"/>
    </xf>
    <xf numFmtId="0" fontId="9" fillId="39" borderId="24" xfId="0" applyFont="1" applyFill="1" applyBorder="1" applyAlignment="1">
      <alignment horizontal="left"/>
    </xf>
    <xf numFmtId="0" fontId="8" fillId="39" borderId="0" xfId="0" applyFont="1" applyFill="1" applyAlignment="1">
      <alignment/>
    </xf>
    <xf numFmtId="0" fontId="8" fillId="39" borderId="0" xfId="0" applyFont="1" applyFill="1" applyAlignment="1">
      <alignment/>
    </xf>
    <xf numFmtId="0" fontId="0" fillId="39" borderId="13" xfId="0" applyFont="1" applyFill="1" applyBorder="1" applyAlignment="1">
      <alignment horizontal="left" wrapText="1"/>
    </xf>
    <xf numFmtId="0" fontId="7" fillId="39" borderId="13" xfId="0" applyFont="1" applyFill="1" applyBorder="1" applyAlignment="1">
      <alignment horizontal="left" vertical="center" wrapText="1"/>
    </xf>
    <xf numFmtId="0" fontId="0" fillId="39" borderId="13" xfId="0" applyFont="1" applyFill="1" applyBorder="1" applyAlignment="1">
      <alignment horizontal="left" vertical="center" wrapText="1"/>
    </xf>
    <xf numFmtId="0" fontId="0" fillId="39" borderId="21" xfId="0" applyFont="1" applyFill="1" applyBorder="1" applyAlignment="1">
      <alignment horizontal="left" wrapText="1"/>
    </xf>
    <xf numFmtId="0" fontId="0" fillId="39" borderId="13" xfId="0" applyFont="1" applyFill="1" applyBorder="1" applyAlignment="1">
      <alignment wrapText="1"/>
    </xf>
    <xf numFmtId="2" fontId="0" fillId="39" borderId="13" xfId="0" applyNumberFormat="1" applyFont="1" applyFill="1" applyBorder="1" applyAlignment="1">
      <alignment horizontal="left" wrapText="1"/>
    </xf>
    <xf numFmtId="164" fontId="0" fillId="39" borderId="13" xfId="0" applyNumberFormat="1" applyFont="1" applyFill="1" applyBorder="1" applyAlignment="1">
      <alignment horizontal="left" wrapText="1"/>
    </xf>
    <xf numFmtId="0" fontId="0" fillId="39" borderId="13" xfId="0" applyNumberFormat="1" applyFont="1" applyFill="1" applyBorder="1" applyAlignment="1">
      <alignment horizontal="left" vertical="center" wrapText="1"/>
    </xf>
    <xf numFmtId="0" fontId="14" fillId="39" borderId="13" xfId="0" applyFont="1" applyFill="1" applyBorder="1" applyAlignment="1">
      <alignment horizontal="left" vertical="center" wrapText="1"/>
    </xf>
    <xf numFmtId="164" fontId="0" fillId="39" borderId="13" xfId="0" applyNumberFormat="1" applyFont="1" applyFill="1" applyBorder="1" applyAlignment="1">
      <alignment wrapText="1"/>
    </xf>
    <xf numFmtId="2" fontId="0" fillId="39" borderId="13" xfId="0" applyNumberFormat="1" applyFont="1" applyFill="1" applyBorder="1" applyAlignment="1">
      <alignment wrapText="1"/>
    </xf>
    <xf numFmtId="164" fontId="6" fillId="39" borderId="13" xfId="0" applyNumberFormat="1" applyFont="1" applyFill="1" applyBorder="1" applyAlignment="1">
      <alignment wrapText="1"/>
    </xf>
    <xf numFmtId="0" fontId="0" fillId="39" borderId="13" xfId="0" applyFont="1" applyFill="1" applyBorder="1" applyAlignment="1">
      <alignment horizontal="left" vertical="top" wrapText="1"/>
    </xf>
    <xf numFmtId="0" fontId="0" fillId="39" borderId="15" xfId="0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/>
    </xf>
    <xf numFmtId="49" fontId="9" fillId="39" borderId="12" xfId="0" applyNumberFormat="1" applyFont="1" applyFill="1" applyBorder="1" applyAlignment="1">
      <alignment horizontal="center"/>
    </xf>
    <xf numFmtId="166" fontId="8" fillId="39" borderId="12" xfId="0" applyNumberFormat="1" applyFont="1" applyFill="1" applyBorder="1" applyAlignment="1">
      <alignment horizontal="center"/>
    </xf>
    <xf numFmtId="166" fontId="9" fillId="39" borderId="13" xfId="0" applyNumberFormat="1" applyFont="1" applyFill="1" applyBorder="1" applyAlignment="1">
      <alignment horizontal="center"/>
    </xf>
    <xf numFmtId="0" fontId="0" fillId="39" borderId="0" xfId="0" applyFont="1" applyFill="1" applyAlignment="1">
      <alignment wrapText="1"/>
    </xf>
    <xf numFmtId="0" fontId="1" fillId="39" borderId="0" xfId="0" applyFont="1" applyFill="1" applyAlignment="1">
      <alignment wrapText="1"/>
    </xf>
    <xf numFmtId="0" fontId="1" fillId="39" borderId="0" xfId="0" applyFont="1" applyFill="1" applyAlignment="1">
      <alignment/>
    </xf>
    <xf numFmtId="0" fontId="6" fillId="39" borderId="13" xfId="0" applyFont="1" applyFill="1" applyBorder="1" applyAlignment="1">
      <alignment wrapText="1"/>
    </xf>
    <xf numFmtId="49" fontId="15" fillId="39" borderId="13" xfId="0" applyNumberFormat="1" applyFont="1" applyFill="1" applyBorder="1" applyAlignment="1">
      <alignment horizontal="center" wrapText="1"/>
    </xf>
    <xf numFmtId="166" fontId="15" fillId="39" borderId="13" xfId="0" applyNumberFormat="1" applyFont="1" applyFill="1" applyBorder="1" applyAlignment="1">
      <alignment horizontal="center"/>
    </xf>
    <xf numFmtId="164" fontId="15" fillId="39" borderId="13" xfId="0" applyNumberFormat="1" applyFont="1" applyFill="1" applyBorder="1" applyAlignment="1">
      <alignment horizontal="center" wrapText="1"/>
    </xf>
    <xf numFmtId="164" fontId="0" fillId="39" borderId="13" xfId="0" applyNumberFormat="1" applyFont="1" applyFill="1" applyBorder="1" applyAlignment="1">
      <alignment horizontal="center" wrapText="1"/>
    </xf>
    <xf numFmtId="164" fontId="15" fillId="39" borderId="12" xfId="0" applyNumberFormat="1" applyFont="1" applyFill="1" applyBorder="1" applyAlignment="1">
      <alignment horizontal="center" wrapText="1"/>
    </xf>
    <xf numFmtId="164" fontId="15" fillId="39" borderId="12" xfId="0" applyNumberFormat="1" applyFont="1" applyFill="1" applyBorder="1" applyAlignment="1">
      <alignment horizontal="center"/>
    </xf>
    <xf numFmtId="166" fontId="15" fillId="39" borderId="12" xfId="0" applyNumberFormat="1" applyFont="1" applyFill="1" applyBorder="1" applyAlignment="1">
      <alignment horizontal="center"/>
    </xf>
    <xf numFmtId="4" fontId="0" fillId="39" borderId="13" xfId="0" applyNumberFormat="1" applyFont="1" applyFill="1" applyBorder="1" applyAlignment="1">
      <alignment horizontal="center"/>
    </xf>
    <xf numFmtId="164" fontId="0" fillId="39" borderId="13" xfId="0" applyNumberFormat="1" applyFont="1" applyFill="1" applyBorder="1" applyAlignment="1">
      <alignment vertical="top" wrapText="1"/>
    </xf>
    <xf numFmtId="0" fontId="0" fillId="39" borderId="0" xfId="0" applyFont="1" applyFill="1" applyAlignment="1">
      <alignment horizontal="center" vertical="center"/>
    </xf>
    <xf numFmtId="0" fontId="0" fillId="39" borderId="13" xfId="0" applyNumberFormat="1" applyFont="1" applyFill="1" applyBorder="1" applyAlignment="1">
      <alignment horizontal="left" wrapText="1"/>
    </xf>
    <xf numFmtId="49" fontId="0" fillId="39" borderId="13" xfId="0" applyNumberFormat="1" applyFont="1" applyFill="1" applyBorder="1" applyAlignment="1">
      <alignment horizontal="center" vertical="center" wrapText="1"/>
    </xf>
    <xf numFmtId="166" fontId="0" fillId="39" borderId="13" xfId="0" applyNumberFormat="1" applyFont="1" applyFill="1" applyBorder="1" applyAlignment="1">
      <alignment horizontal="center" vertical="center"/>
    </xf>
    <xf numFmtId="0" fontId="0" fillId="39" borderId="21" xfId="0" applyFont="1" applyFill="1" applyBorder="1" applyAlignment="1">
      <alignment horizontal="left" vertical="center" wrapText="1"/>
    </xf>
    <xf numFmtId="2" fontId="0" fillId="39" borderId="13" xfId="0" applyNumberFormat="1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wrapText="1"/>
    </xf>
    <xf numFmtId="49" fontId="0" fillId="39" borderId="12" xfId="0" applyNumberFormat="1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left" wrapText="1"/>
    </xf>
    <xf numFmtId="0" fontId="0" fillId="39" borderId="13" xfId="0" applyFont="1" applyFill="1" applyBorder="1" applyAlignment="1">
      <alignment/>
    </xf>
    <xf numFmtId="0" fontId="12" fillId="39" borderId="13" xfId="0" applyFont="1" applyFill="1" applyBorder="1" applyAlignment="1">
      <alignment horizontal="left" vertical="center" wrapText="1"/>
    </xf>
    <xf numFmtId="0" fontId="12" fillId="39" borderId="13" xfId="0" applyFont="1" applyFill="1" applyBorder="1" applyAlignment="1">
      <alignment horizontal="center" wrapText="1"/>
    </xf>
    <xf numFmtId="166" fontId="12" fillId="39" borderId="13" xfId="0" applyNumberFormat="1" applyFont="1" applyFill="1" applyBorder="1" applyAlignment="1">
      <alignment horizontal="center"/>
    </xf>
    <xf numFmtId="0" fontId="0" fillId="39" borderId="15" xfId="0" applyFont="1" applyFill="1" applyBorder="1" applyAlignment="1">
      <alignment horizontal="left" wrapText="1"/>
    </xf>
    <xf numFmtId="0" fontId="0" fillId="39" borderId="15" xfId="0" applyFont="1" applyFill="1" applyBorder="1" applyAlignment="1">
      <alignment horizontal="center" wrapText="1"/>
    </xf>
    <xf numFmtId="49" fontId="0" fillId="39" borderId="15" xfId="0" applyNumberFormat="1" applyFont="1" applyFill="1" applyBorder="1" applyAlignment="1">
      <alignment horizontal="center" wrapText="1"/>
    </xf>
    <xf numFmtId="166" fontId="1" fillId="39" borderId="25" xfId="0" applyNumberFormat="1" applyFont="1" applyFill="1" applyBorder="1" applyAlignment="1">
      <alignment horizontal="center"/>
    </xf>
    <xf numFmtId="166" fontId="1" fillId="39" borderId="26" xfId="0" applyNumberFormat="1" applyFont="1" applyFill="1" applyBorder="1" applyAlignment="1">
      <alignment horizontal="center"/>
    </xf>
    <xf numFmtId="164" fontId="0" fillId="39" borderId="0" xfId="0" applyNumberFormat="1" applyFont="1" applyFill="1" applyAlignment="1">
      <alignment/>
    </xf>
    <xf numFmtId="164" fontId="1" fillId="39" borderId="0" xfId="0" applyNumberFormat="1" applyFont="1" applyFill="1" applyAlignment="1">
      <alignment/>
    </xf>
    <xf numFmtId="0" fontId="10" fillId="39" borderId="0" xfId="0" applyFont="1" applyFill="1" applyAlignment="1">
      <alignment wrapText="1"/>
    </xf>
    <xf numFmtId="0" fontId="10" fillId="39" borderId="0" xfId="0" applyFont="1" applyFill="1" applyAlignment="1">
      <alignment/>
    </xf>
    <xf numFmtId="0" fontId="9" fillId="39" borderId="0" xfId="0" applyFont="1" applyFill="1" applyAlignment="1">
      <alignment horizontal="left"/>
    </xf>
    <xf numFmtId="0" fontId="10" fillId="39" borderId="0" xfId="0" applyFont="1" applyFill="1" applyAlignment="1">
      <alignment horizontal="center"/>
    </xf>
    <xf numFmtId="0" fontId="9" fillId="39" borderId="0" xfId="0" applyFont="1" applyFill="1" applyAlignment="1">
      <alignment/>
    </xf>
    <xf numFmtId="166" fontId="16" fillId="39" borderId="15" xfId="0" applyNumberFormat="1" applyFont="1" applyFill="1" applyBorder="1" applyAlignment="1">
      <alignment horizontal="center" vertical="center"/>
    </xf>
    <xf numFmtId="166" fontId="11" fillId="39" borderId="15" xfId="0" applyNumberFormat="1" applyFont="1" applyFill="1" applyBorder="1" applyAlignment="1">
      <alignment horizontal="center" vertical="center"/>
    </xf>
    <xf numFmtId="166" fontId="16" fillId="39" borderId="13" xfId="0" applyNumberFormat="1" applyFont="1" applyFill="1" applyBorder="1" applyAlignment="1">
      <alignment horizontal="center" vertical="center"/>
    </xf>
    <xf numFmtId="166" fontId="11" fillId="39" borderId="13" xfId="0" applyNumberFormat="1" applyFont="1" applyFill="1" applyBorder="1" applyAlignment="1">
      <alignment horizontal="center" vertical="center"/>
    </xf>
    <xf numFmtId="166" fontId="11" fillId="39" borderId="12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39" borderId="17" xfId="0" applyFont="1" applyFill="1" applyBorder="1" applyAlignment="1">
      <alignment horizontal="center" vertical="center" wrapText="1"/>
    </xf>
    <xf numFmtId="0" fontId="7" fillId="39" borderId="12" xfId="0" applyFont="1" applyFill="1" applyBorder="1" applyAlignment="1">
      <alignment horizontal="left" vertical="center" wrapText="1"/>
    </xf>
    <xf numFmtId="49" fontId="7" fillId="39" borderId="12" xfId="0" applyNumberFormat="1" applyFont="1" applyFill="1" applyBorder="1" applyAlignment="1">
      <alignment horizontal="center"/>
    </xf>
    <xf numFmtId="49" fontId="8" fillId="39" borderId="12" xfId="0" applyNumberFormat="1" applyFont="1" applyFill="1" applyBorder="1" applyAlignment="1">
      <alignment horizontal="center"/>
    </xf>
    <xf numFmtId="166" fontId="7" fillId="39" borderId="12" xfId="0" applyNumberFormat="1" applyFont="1" applyFill="1" applyBorder="1" applyAlignment="1">
      <alignment horizontal="center"/>
    </xf>
    <xf numFmtId="0" fontId="0" fillId="39" borderId="25" xfId="0" applyFont="1" applyFill="1" applyBorder="1" applyAlignment="1">
      <alignment horizontal="center" vertical="center" wrapText="1"/>
    </xf>
    <xf numFmtId="0" fontId="0" fillId="39" borderId="27" xfId="0" applyFont="1" applyFill="1" applyBorder="1" applyAlignment="1">
      <alignment horizontal="center" vertical="center" wrapText="1"/>
    </xf>
    <xf numFmtId="0" fontId="0" fillId="39" borderId="28" xfId="0" applyFont="1" applyFill="1" applyBorder="1" applyAlignment="1">
      <alignment horizontal="center" vertical="center" wrapText="1"/>
    </xf>
    <xf numFmtId="0" fontId="9" fillId="39" borderId="0" xfId="0" applyFont="1" applyFill="1" applyBorder="1" applyAlignment="1">
      <alignment horizontal="left"/>
    </xf>
    <xf numFmtId="0" fontId="10" fillId="39" borderId="0" xfId="0" applyFont="1" applyFill="1" applyAlignment="1">
      <alignment horizontal="center" wrapText="1"/>
    </xf>
    <xf numFmtId="0" fontId="1" fillId="39" borderId="28" xfId="0" applyFont="1" applyFill="1" applyBorder="1" applyAlignment="1">
      <alignment horizontal="left" vertical="center" wrapText="1"/>
    </xf>
    <xf numFmtId="0" fontId="1" fillId="39" borderId="27" xfId="0" applyFont="1" applyFill="1" applyBorder="1" applyAlignment="1">
      <alignment horizontal="left" vertical="center" wrapText="1"/>
    </xf>
    <xf numFmtId="0" fontId="9" fillId="39" borderId="0" xfId="0" applyFont="1" applyFill="1" applyAlignment="1">
      <alignment horizontal="left"/>
    </xf>
    <xf numFmtId="0" fontId="10" fillId="39" borderId="0" xfId="0" applyFont="1" applyFill="1" applyAlignment="1">
      <alignment horizontal="center"/>
    </xf>
    <xf numFmtId="0" fontId="9" fillId="39" borderId="0" xfId="0" applyFont="1" applyFill="1" applyAlignment="1">
      <alignment horizontal="center"/>
    </xf>
    <xf numFmtId="0" fontId="9" fillId="39" borderId="21" xfId="0" applyFont="1" applyFill="1" applyBorder="1" applyAlignment="1">
      <alignment horizontal="left" wrapText="1"/>
    </xf>
    <xf numFmtId="0" fontId="9" fillId="39" borderId="24" xfId="0" applyFont="1" applyFill="1" applyBorder="1" applyAlignment="1">
      <alignment horizontal="left" wrapText="1"/>
    </xf>
    <xf numFmtId="0" fontId="9" fillId="39" borderId="26" xfId="0" applyFont="1" applyFill="1" applyBorder="1" applyAlignment="1">
      <alignment horizontal="left" wrapText="1"/>
    </xf>
    <xf numFmtId="0" fontId="9" fillId="39" borderId="21" xfId="0" applyFont="1" applyFill="1" applyBorder="1" applyAlignment="1">
      <alignment horizontal="left"/>
    </xf>
    <xf numFmtId="0" fontId="9" fillId="39" borderId="24" xfId="0" applyFont="1" applyFill="1" applyBorder="1" applyAlignment="1">
      <alignment horizontal="left"/>
    </xf>
    <xf numFmtId="0" fontId="9" fillId="39" borderId="26" xfId="0" applyFont="1" applyFill="1" applyBorder="1" applyAlignment="1">
      <alignment horizontal="left"/>
    </xf>
    <xf numFmtId="0" fontId="10" fillId="39" borderId="23" xfId="0" applyFont="1" applyFill="1" applyBorder="1" applyAlignment="1">
      <alignment horizontal="left" wrapText="1"/>
    </xf>
    <xf numFmtId="0" fontId="10" fillId="39" borderId="18" xfId="0" applyFont="1" applyFill="1" applyBorder="1" applyAlignment="1">
      <alignment horizontal="left" wrapText="1"/>
    </xf>
    <xf numFmtId="0" fontId="10" fillId="39" borderId="17" xfId="0" applyFont="1" applyFill="1" applyBorder="1" applyAlignment="1">
      <alignment horizontal="left" wrapText="1"/>
    </xf>
    <xf numFmtId="0" fontId="10" fillId="39" borderId="29" xfId="0" applyFont="1" applyFill="1" applyBorder="1" applyAlignment="1">
      <alignment horizontal="left" wrapText="1"/>
    </xf>
    <xf numFmtId="0" fontId="10" fillId="39" borderId="22" xfId="0" applyFont="1" applyFill="1" applyBorder="1" applyAlignment="1">
      <alignment horizontal="left" wrapText="1"/>
    </xf>
    <xf numFmtId="0" fontId="10" fillId="39" borderId="20" xfId="0" applyFont="1" applyFill="1" applyBorder="1" applyAlignment="1">
      <alignment horizontal="left" wrapText="1"/>
    </xf>
    <xf numFmtId="0" fontId="10" fillId="39" borderId="21" xfId="0" applyFont="1" applyFill="1" applyBorder="1" applyAlignment="1">
      <alignment horizontal="left" wrapText="1"/>
    </xf>
    <xf numFmtId="0" fontId="10" fillId="39" borderId="24" xfId="0" applyFont="1" applyFill="1" applyBorder="1" applyAlignment="1">
      <alignment horizontal="left" wrapText="1"/>
    </xf>
    <xf numFmtId="0" fontId="10" fillId="39" borderId="26" xfId="0" applyFont="1" applyFill="1" applyBorder="1" applyAlignment="1">
      <alignment horizontal="left" wrapText="1"/>
    </xf>
    <xf numFmtId="0" fontId="10" fillId="39" borderId="21" xfId="0" applyFont="1" applyFill="1" applyBorder="1" applyAlignment="1">
      <alignment horizontal="left"/>
    </xf>
    <xf numFmtId="0" fontId="10" fillId="39" borderId="24" xfId="0" applyFont="1" applyFill="1" applyBorder="1" applyAlignment="1">
      <alignment horizontal="left"/>
    </xf>
    <xf numFmtId="0" fontId="10" fillId="39" borderId="26" xfId="0" applyFont="1" applyFill="1" applyBorder="1" applyAlignment="1">
      <alignment horizontal="left"/>
    </xf>
    <xf numFmtId="0" fontId="10" fillId="39" borderId="21" xfId="0" applyFont="1" applyFill="1" applyBorder="1" applyAlignment="1">
      <alignment horizontal="center"/>
    </xf>
    <xf numFmtId="0" fontId="10" fillId="39" borderId="24" xfId="0" applyFont="1" applyFill="1" applyBorder="1" applyAlignment="1">
      <alignment horizontal="center"/>
    </xf>
    <xf numFmtId="0" fontId="10" fillId="39" borderId="26" xfId="0" applyFont="1" applyFill="1" applyBorder="1" applyAlignment="1">
      <alignment horizontal="center"/>
    </xf>
    <xf numFmtId="0" fontId="9" fillId="39" borderId="23" xfId="0" applyFont="1" applyFill="1" applyBorder="1" applyAlignment="1">
      <alignment horizontal="left" wrapText="1"/>
    </xf>
    <xf numFmtId="0" fontId="9" fillId="39" borderId="18" xfId="0" applyFont="1" applyFill="1" applyBorder="1" applyAlignment="1">
      <alignment horizontal="left" wrapText="1"/>
    </xf>
    <xf numFmtId="0" fontId="9" fillId="39" borderId="17" xfId="0" applyFont="1" applyFill="1" applyBorder="1" applyAlignment="1">
      <alignment horizontal="left" wrapText="1"/>
    </xf>
    <xf numFmtId="0" fontId="9" fillId="39" borderId="29" xfId="0" applyFont="1" applyFill="1" applyBorder="1" applyAlignment="1">
      <alignment horizontal="left" wrapText="1"/>
    </xf>
    <xf numFmtId="0" fontId="9" fillId="39" borderId="22" xfId="0" applyFont="1" applyFill="1" applyBorder="1" applyAlignment="1">
      <alignment horizontal="left" wrapText="1"/>
    </xf>
    <xf numFmtId="0" fontId="9" fillId="39" borderId="20" xfId="0" applyFont="1" applyFill="1" applyBorder="1" applyAlignment="1">
      <alignment horizontal="left" wrapText="1"/>
    </xf>
    <xf numFmtId="49" fontId="9" fillId="39" borderId="15" xfId="0" applyNumberFormat="1" applyFont="1" applyFill="1" applyBorder="1" applyAlignment="1">
      <alignment horizontal="center"/>
    </xf>
    <xf numFmtId="49" fontId="9" fillId="39" borderId="12" xfId="0" applyNumberFormat="1" applyFont="1" applyFill="1" applyBorder="1" applyAlignment="1">
      <alignment horizontal="center"/>
    </xf>
    <xf numFmtId="0" fontId="9" fillId="39" borderId="21" xfId="0" applyFont="1" applyFill="1" applyBorder="1" applyAlignment="1">
      <alignment horizontal="center"/>
    </xf>
    <xf numFmtId="0" fontId="9" fillId="39" borderId="26" xfId="0" applyFont="1" applyFill="1" applyBorder="1" applyAlignment="1">
      <alignment horizontal="center"/>
    </xf>
    <xf numFmtId="0" fontId="9" fillId="39" borderId="23" xfId="0" applyFont="1" applyFill="1" applyBorder="1" applyAlignment="1">
      <alignment horizontal="left"/>
    </xf>
    <xf numFmtId="0" fontId="9" fillId="39" borderId="18" xfId="0" applyFont="1" applyFill="1" applyBorder="1" applyAlignment="1">
      <alignment horizontal="left"/>
    </xf>
    <xf numFmtId="0" fontId="9" fillId="39" borderId="17" xfId="0" applyFont="1" applyFill="1" applyBorder="1" applyAlignment="1">
      <alignment horizontal="left"/>
    </xf>
    <xf numFmtId="0" fontId="9" fillId="39" borderId="29" xfId="0" applyFont="1" applyFill="1" applyBorder="1" applyAlignment="1">
      <alignment horizontal="left"/>
    </xf>
    <xf numFmtId="0" fontId="9" fillId="39" borderId="22" xfId="0" applyFont="1" applyFill="1" applyBorder="1" applyAlignment="1">
      <alignment horizontal="left"/>
    </xf>
    <xf numFmtId="0" fontId="9" fillId="39" borderId="20" xfId="0" applyFont="1" applyFill="1" applyBorder="1" applyAlignment="1">
      <alignment horizontal="left"/>
    </xf>
    <xf numFmtId="166" fontId="11" fillId="39" borderId="15" xfId="0" applyNumberFormat="1" applyFont="1" applyFill="1" applyBorder="1" applyAlignment="1">
      <alignment horizontal="center" vertical="center"/>
    </xf>
    <xf numFmtId="166" fontId="11" fillId="39" borderId="12" xfId="0" applyNumberFormat="1" applyFont="1" applyFill="1" applyBorder="1" applyAlignment="1">
      <alignment horizontal="center" vertical="center"/>
    </xf>
    <xf numFmtId="49" fontId="10" fillId="39" borderId="15" xfId="0" applyNumberFormat="1" applyFont="1" applyFill="1" applyBorder="1" applyAlignment="1">
      <alignment horizontal="center"/>
    </xf>
    <xf numFmtId="49" fontId="10" fillId="39" borderId="12" xfId="0" applyNumberFormat="1" applyFont="1" applyFill="1" applyBorder="1" applyAlignment="1">
      <alignment horizontal="center"/>
    </xf>
    <xf numFmtId="166" fontId="16" fillId="39" borderId="15" xfId="0" applyNumberFormat="1" applyFont="1" applyFill="1" applyBorder="1" applyAlignment="1">
      <alignment horizontal="center" vertical="center"/>
    </xf>
    <xf numFmtId="166" fontId="16" fillId="39" borderId="12" xfId="0" applyNumberFormat="1" applyFont="1" applyFill="1" applyBorder="1" applyAlignment="1">
      <alignment horizontal="center" vertical="center"/>
    </xf>
    <xf numFmtId="0" fontId="9" fillId="39" borderId="23" xfId="0" applyFont="1" applyFill="1" applyBorder="1" applyAlignment="1">
      <alignment horizontal="left" vertical="top" wrapText="1"/>
    </xf>
    <xf numFmtId="0" fontId="9" fillId="39" borderId="18" xfId="0" applyFont="1" applyFill="1" applyBorder="1" applyAlignment="1">
      <alignment horizontal="left" vertical="top" wrapText="1"/>
    </xf>
    <xf numFmtId="0" fontId="9" fillId="39" borderId="17" xfId="0" applyFont="1" applyFill="1" applyBorder="1" applyAlignment="1">
      <alignment horizontal="left" vertical="top" wrapText="1"/>
    </xf>
    <xf numFmtId="0" fontId="9" fillId="39" borderId="19" xfId="0" applyFont="1" applyFill="1" applyBorder="1" applyAlignment="1">
      <alignment horizontal="left" vertical="top" wrapText="1"/>
    </xf>
    <xf numFmtId="0" fontId="9" fillId="39" borderId="0" xfId="0" applyFont="1" applyFill="1" applyBorder="1" applyAlignment="1">
      <alignment horizontal="left" vertical="top" wrapText="1"/>
    </xf>
    <xf numFmtId="0" fontId="9" fillId="39" borderId="14" xfId="0" applyFont="1" applyFill="1" applyBorder="1" applyAlignment="1">
      <alignment horizontal="left" vertical="top" wrapText="1"/>
    </xf>
    <xf numFmtId="0" fontId="9" fillId="39" borderId="29" xfId="0" applyFont="1" applyFill="1" applyBorder="1" applyAlignment="1">
      <alignment horizontal="left" vertical="top" wrapText="1"/>
    </xf>
    <xf numFmtId="0" fontId="9" fillId="39" borderId="22" xfId="0" applyFont="1" applyFill="1" applyBorder="1" applyAlignment="1">
      <alignment horizontal="left" vertical="top" wrapText="1"/>
    </xf>
    <xf numFmtId="0" fontId="9" fillId="39" borderId="20" xfId="0" applyFont="1" applyFill="1" applyBorder="1" applyAlignment="1">
      <alignment horizontal="left" vertical="top" wrapText="1"/>
    </xf>
    <xf numFmtId="49" fontId="9" fillId="39" borderId="16" xfId="0" applyNumberFormat="1" applyFont="1" applyFill="1" applyBorder="1" applyAlignment="1">
      <alignment horizontal="center"/>
    </xf>
    <xf numFmtId="166" fontId="11" fillId="39" borderId="16" xfId="0" applyNumberFormat="1" applyFont="1" applyFill="1" applyBorder="1" applyAlignment="1">
      <alignment horizontal="center" vertical="center"/>
    </xf>
    <xf numFmtId="0" fontId="9" fillId="39" borderId="24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left"/>
    </xf>
    <xf numFmtId="0" fontId="8" fillId="39" borderId="15" xfId="0" applyFont="1" applyFill="1" applyBorder="1" applyAlignment="1">
      <alignment horizontal="center" wrapText="1"/>
    </xf>
    <xf numFmtId="0" fontId="0" fillId="39" borderId="12" xfId="0" applyFill="1" applyBorder="1" applyAlignment="1">
      <alignment horizontal="center"/>
    </xf>
    <xf numFmtId="0" fontId="7" fillId="39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8" fillId="39" borderId="15" xfId="0" applyFont="1" applyFill="1" applyBorder="1" applyAlignment="1">
      <alignment horizontal="center"/>
    </xf>
    <xf numFmtId="0" fontId="9" fillId="39" borderId="23" xfId="0" applyFont="1" applyFill="1" applyBorder="1" applyAlignment="1">
      <alignment horizontal="center"/>
    </xf>
    <xf numFmtId="0" fontId="0" fillId="39" borderId="18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29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12" xfId="0" applyFill="1" applyBorder="1" applyAlignment="1">
      <alignment/>
    </xf>
  </cellXfs>
  <cellStyles count="1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3" xfId="98"/>
    <cellStyle name="Отдельная ячейка" xfId="99"/>
    <cellStyle name="Отдельная ячейка - константа" xfId="100"/>
    <cellStyle name="Отдельная ячейка - константа [печать]" xfId="101"/>
    <cellStyle name="Отдельная ячейка - константа [печать] 2" xfId="102"/>
    <cellStyle name="Отдельная ячейка - константа [печать] 3" xfId="103"/>
    <cellStyle name="Отдельная ячейка - константа [печать] 4" xfId="104"/>
    <cellStyle name="Отдельная ячейка - константа 2" xfId="105"/>
    <cellStyle name="Отдельная ячейка - константа 3" xfId="106"/>
    <cellStyle name="Отдельная ячейка - константа 4" xfId="107"/>
    <cellStyle name="Отдельная ячейка [печать]" xfId="108"/>
    <cellStyle name="Отдельная ячейка [печать] 2" xfId="109"/>
    <cellStyle name="Отдельная ячейка [печать] 3" xfId="110"/>
    <cellStyle name="Отдельная ячейка [печать] 4" xfId="111"/>
    <cellStyle name="Отдельная ячейка 2" xfId="112"/>
    <cellStyle name="Отдельная ячейка 3" xfId="113"/>
    <cellStyle name="Отдельная ячейка 4" xfId="114"/>
    <cellStyle name="Отдельная ячейка-результат" xfId="115"/>
    <cellStyle name="Отдельная ячейка-результат [печать]" xfId="116"/>
    <cellStyle name="Отдельная ячейка-результат [печать] 2" xfId="117"/>
    <cellStyle name="Отдельная ячейка-результат [печать] 3" xfId="118"/>
    <cellStyle name="Отдельная ячейка-результат [печать] 4" xfId="119"/>
    <cellStyle name="Отдельная ячейка-результат 2" xfId="120"/>
    <cellStyle name="Отдельная ячейка-результат 3" xfId="121"/>
    <cellStyle name="Отдельная ячейка-результат 4" xfId="122"/>
    <cellStyle name="Followed Hyperlink" xfId="123"/>
    <cellStyle name="Плохой" xfId="124"/>
    <cellStyle name="Пояснение" xfId="125"/>
    <cellStyle name="Примечание" xfId="126"/>
    <cellStyle name="Percent" xfId="127"/>
    <cellStyle name="Свойства элементов измерения" xfId="128"/>
    <cellStyle name="Свойства элементов измерения [печать]" xfId="129"/>
    <cellStyle name="Свойства элементов измерения [печать] 2" xfId="130"/>
    <cellStyle name="Свойства элементов измерения [печать] 3" xfId="131"/>
    <cellStyle name="Свойства элементов измерения [печать] 4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  <cellStyle name="Элементы осей" xfId="138"/>
    <cellStyle name="Элементы осей [печать]" xfId="139"/>
    <cellStyle name="Элементы осей [печать] 2" xfId="140"/>
    <cellStyle name="Элементы осей [печать] 3" xfId="141"/>
    <cellStyle name="Элементы осей [печать] 4" xfId="142"/>
    <cellStyle name="Элементы осей 2" xfId="143"/>
    <cellStyle name="Элементы осей 3" xfId="144"/>
    <cellStyle name="Элементы осей 4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C1:N606"/>
  <sheetViews>
    <sheetView view="pageBreakPreview" zoomScale="70" zoomScaleNormal="85" zoomScaleSheetLayoutView="70" zoomScalePageLayoutView="0" workbookViewId="0" topLeftCell="A1">
      <pane xSplit="4" ySplit="9" topLeftCell="E38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G9" sqref="G9"/>
    </sheetView>
  </sheetViews>
  <sheetFormatPr defaultColWidth="9.00390625" defaultRowHeight="12.75"/>
  <cols>
    <col min="1" max="1" width="8.625" style="38" customWidth="1"/>
    <col min="2" max="2" width="3.125" style="38" hidden="1" customWidth="1"/>
    <col min="3" max="3" width="87.625" style="107" customWidth="1"/>
    <col min="4" max="4" width="13.125" style="38" customWidth="1"/>
    <col min="5" max="5" width="11.25390625" style="38" customWidth="1"/>
    <col min="6" max="6" width="12.75390625" style="38" customWidth="1"/>
    <col min="7" max="7" width="15.375" style="38" customWidth="1"/>
    <col min="8" max="8" width="10.25390625" style="38" customWidth="1"/>
    <col min="9" max="9" width="14.75390625" style="38" customWidth="1"/>
    <col min="10" max="10" width="12.125" style="38" hidden="1" customWidth="1"/>
    <col min="11" max="11" width="17.125" style="38" hidden="1" customWidth="1"/>
    <col min="12" max="12" width="7.75390625" style="38" hidden="1" customWidth="1"/>
    <col min="13" max="13" width="0.12890625" style="38" hidden="1" customWidth="1"/>
    <col min="14" max="14" width="22.25390625" style="38" hidden="1" customWidth="1"/>
    <col min="15" max="15" width="9.00390625" style="38" customWidth="1"/>
    <col min="16" max="16384" width="9.125" style="38" customWidth="1"/>
  </cols>
  <sheetData>
    <row r="1" spans="3:12" ht="19.5" customHeight="1">
      <c r="C1" s="140"/>
      <c r="D1" s="141"/>
      <c r="E1" s="159" t="s">
        <v>607</v>
      </c>
      <c r="F1" s="163"/>
      <c r="G1" s="163"/>
      <c r="H1" s="163"/>
      <c r="I1" s="163"/>
      <c r="J1" s="163"/>
      <c r="K1" s="163"/>
      <c r="L1" s="163"/>
    </row>
    <row r="2" spans="3:12" ht="19.5" customHeight="1">
      <c r="C2" s="140"/>
      <c r="D2" s="141"/>
      <c r="E2" s="159" t="s">
        <v>72</v>
      </c>
      <c r="F2" s="163"/>
      <c r="G2" s="163"/>
      <c r="H2" s="163"/>
      <c r="I2" s="163"/>
      <c r="J2" s="163"/>
      <c r="K2" s="142"/>
      <c r="L2" s="142"/>
    </row>
    <row r="3" spans="3:12" ht="19.5" customHeight="1">
      <c r="C3" s="140"/>
      <c r="D3" s="141"/>
      <c r="E3" s="159" t="s">
        <v>59</v>
      </c>
      <c r="F3" s="159"/>
      <c r="G3" s="159"/>
      <c r="H3" s="159"/>
      <c r="I3" s="159"/>
      <c r="J3" s="159"/>
      <c r="K3" s="142"/>
      <c r="L3" s="142"/>
    </row>
    <row r="4" spans="3:12" ht="19.5" customHeight="1">
      <c r="C4" s="140"/>
      <c r="D4" s="141"/>
      <c r="E4" s="159" t="s">
        <v>465</v>
      </c>
      <c r="F4" s="159"/>
      <c r="G4" s="159"/>
      <c r="H4" s="159"/>
      <c r="I4" s="159"/>
      <c r="J4" s="142"/>
      <c r="K4" s="142"/>
      <c r="L4" s="142"/>
    </row>
    <row r="5" spans="3:12" ht="22.5" customHeight="1" hidden="1">
      <c r="C5" s="164"/>
      <c r="D5" s="165"/>
      <c r="E5" s="165"/>
      <c r="F5" s="165"/>
      <c r="G5" s="165"/>
      <c r="H5" s="165"/>
      <c r="I5" s="143"/>
      <c r="J5" s="144"/>
      <c r="K5" s="144"/>
      <c r="L5" s="144"/>
    </row>
    <row r="6" spans="3:12" ht="63.75" customHeight="1">
      <c r="C6" s="160" t="s">
        <v>606</v>
      </c>
      <c r="D6" s="160"/>
      <c r="E6" s="160"/>
      <c r="F6" s="160"/>
      <c r="G6" s="160"/>
      <c r="H6" s="160"/>
      <c r="I6" s="160"/>
      <c r="J6" s="144"/>
      <c r="K6" s="144"/>
      <c r="L6" s="144"/>
    </row>
    <row r="7" spans="4:9" ht="21" customHeight="1">
      <c r="D7" s="107"/>
      <c r="E7" s="107"/>
      <c r="F7" s="107"/>
      <c r="G7" s="107"/>
      <c r="H7" s="107"/>
      <c r="I7" s="107"/>
    </row>
    <row r="8" spans="3:10" ht="16.5" customHeight="1" thickBot="1">
      <c r="C8" s="108"/>
      <c r="D8" s="109"/>
      <c r="E8" s="109"/>
      <c r="F8" s="109"/>
      <c r="G8" s="109"/>
      <c r="H8" s="36"/>
      <c r="I8" s="36" t="s">
        <v>50</v>
      </c>
      <c r="J8" s="37" t="s">
        <v>469</v>
      </c>
    </row>
    <row r="9" spans="3:14" ht="42" customHeight="1" thickBot="1">
      <c r="C9" s="158" t="s">
        <v>0</v>
      </c>
      <c r="D9" s="156" t="s">
        <v>73</v>
      </c>
      <c r="E9" s="156" t="s">
        <v>1</v>
      </c>
      <c r="F9" s="157" t="s">
        <v>56</v>
      </c>
      <c r="G9" s="156" t="s">
        <v>74</v>
      </c>
      <c r="H9" s="157" t="s">
        <v>75</v>
      </c>
      <c r="I9" s="156" t="s">
        <v>58</v>
      </c>
      <c r="J9" s="151" t="s">
        <v>76</v>
      </c>
      <c r="K9" s="101" t="s">
        <v>77</v>
      </c>
      <c r="L9" s="39"/>
      <c r="M9" s="102" t="s">
        <v>470</v>
      </c>
      <c r="N9" s="102" t="s">
        <v>471</v>
      </c>
    </row>
    <row r="10" spans="3:14" ht="15.75">
      <c r="C10" s="152" t="s">
        <v>78</v>
      </c>
      <c r="D10" s="153" t="s">
        <v>79</v>
      </c>
      <c r="E10" s="154"/>
      <c r="F10" s="154"/>
      <c r="G10" s="154"/>
      <c r="H10" s="154"/>
      <c r="I10" s="155">
        <f aca="true" t="shared" si="0" ref="I10:N10">I11+I24+I30</f>
        <v>35979.1</v>
      </c>
      <c r="J10" s="28" t="e">
        <f t="shared" si="0"/>
        <v>#REF!</v>
      </c>
      <c r="K10" s="28" t="e">
        <f t="shared" si="0"/>
        <v>#REF!</v>
      </c>
      <c r="L10" s="28">
        <f t="shared" si="0"/>
        <v>0</v>
      </c>
      <c r="M10" s="28">
        <f t="shared" si="0"/>
        <v>29201.7</v>
      </c>
      <c r="N10" s="28">
        <f t="shared" si="0"/>
        <v>2549.9</v>
      </c>
    </row>
    <row r="11" spans="3:14" ht="12.75">
      <c r="C11" s="88" t="s">
        <v>41</v>
      </c>
      <c r="D11" s="35" t="s">
        <v>79</v>
      </c>
      <c r="E11" s="35" t="s">
        <v>2</v>
      </c>
      <c r="F11" s="35"/>
      <c r="G11" s="35"/>
      <c r="H11" s="35"/>
      <c r="I11" s="30">
        <f aca="true" t="shared" si="1" ref="I11:N12">I12</f>
        <v>6043.7</v>
      </c>
      <c r="J11" s="30">
        <f>J12</f>
        <v>0</v>
      </c>
      <c r="K11" s="30">
        <f>K12</f>
        <v>0</v>
      </c>
      <c r="L11" s="30">
        <f>L12</f>
        <v>0</v>
      </c>
      <c r="M11" s="30">
        <f>M12</f>
        <v>5857.5</v>
      </c>
      <c r="N11" s="30">
        <f>N12</f>
        <v>204</v>
      </c>
    </row>
    <row r="12" spans="3:14" ht="25.5">
      <c r="C12" s="88" t="s">
        <v>68</v>
      </c>
      <c r="D12" s="31" t="s">
        <v>79</v>
      </c>
      <c r="E12" s="31" t="s">
        <v>2</v>
      </c>
      <c r="F12" s="31" t="s">
        <v>16</v>
      </c>
      <c r="G12" s="34"/>
      <c r="H12" s="31"/>
      <c r="I12" s="30">
        <f>I13</f>
        <v>6043.7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30">
        <f t="shared" si="1"/>
        <v>5857.5</v>
      </c>
      <c r="N12" s="30">
        <f t="shared" si="1"/>
        <v>204</v>
      </c>
    </row>
    <row r="13" spans="3:14" ht="25.5">
      <c r="C13" s="88" t="s">
        <v>80</v>
      </c>
      <c r="D13" s="31" t="s">
        <v>79</v>
      </c>
      <c r="E13" s="31" t="s">
        <v>2</v>
      </c>
      <c r="F13" s="31" t="s">
        <v>16</v>
      </c>
      <c r="G13" s="34" t="s">
        <v>81</v>
      </c>
      <c r="H13" s="31"/>
      <c r="I13" s="30">
        <f aca="true" t="shared" si="2" ref="I13:N13">I18+I14</f>
        <v>6043.7</v>
      </c>
      <c r="J13" s="30">
        <f t="shared" si="2"/>
        <v>0</v>
      </c>
      <c r="K13" s="30">
        <f t="shared" si="2"/>
        <v>0</v>
      </c>
      <c r="L13" s="30">
        <f t="shared" si="2"/>
        <v>0</v>
      </c>
      <c r="M13" s="30">
        <f t="shared" si="2"/>
        <v>5857.5</v>
      </c>
      <c r="N13" s="30">
        <f t="shared" si="2"/>
        <v>204</v>
      </c>
    </row>
    <row r="14" spans="3:14" ht="12.75">
      <c r="C14" s="110" t="s">
        <v>82</v>
      </c>
      <c r="D14" s="31" t="s">
        <v>79</v>
      </c>
      <c r="E14" s="31" t="s">
        <v>2</v>
      </c>
      <c r="F14" s="31" t="s">
        <v>16</v>
      </c>
      <c r="G14" s="34" t="s">
        <v>83</v>
      </c>
      <c r="H14" s="31"/>
      <c r="I14" s="30">
        <f>I15</f>
        <v>204</v>
      </c>
      <c r="J14" s="30"/>
      <c r="K14" s="30"/>
      <c r="L14" s="42"/>
      <c r="M14" s="30">
        <f>M15</f>
        <v>0</v>
      </c>
      <c r="N14" s="30">
        <f>N15</f>
        <v>204</v>
      </c>
    </row>
    <row r="15" spans="3:14" ht="13.5" customHeight="1">
      <c r="C15" s="110" t="s">
        <v>472</v>
      </c>
      <c r="D15" s="31" t="s">
        <v>79</v>
      </c>
      <c r="E15" s="31" t="s">
        <v>2</v>
      </c>
      <c r="F15" s="31" t="s">
        <v>16</v>
      </c>
      <c r="G15" s="34" t="s">
        <v>84</v>
      </c>
      <c r="H15" s="31"/>
      <c r="I15" s="30">
        <f>I16+I17</f>
        <v>204</v>
      </c>
      <c r="J15" s="30"/>
      <c r="K15" s="30"/>
      <c r="L15" s="42"/>
      <c r="M15" s="30">
        <f>M16+M17</f>
        <v>0</v>
      </c>
      <c r="N15" s="30">
        <f>N16+N17</f>
        <v>204</v>
      </c>
    </row>
    <row r="16" spans="3:14" ht="12.75">
      <c r="C16" s="88" t="s">
        <v>85</v>
      </c>
      <c r="D16" s="31" t="s">
        <v>79</v>
      </c>
      <c r="E16" s="31" t="s">
        <v>2</v>
      </c>
      <c r="F16" s="31" t="s">
        <v>16</v>
      </c>
      <c r="G16" s="34" t="s">
        <v>84</v>
      </c>
      <c r="H16" s="31" t="s">
        <v>86</v>
      </c>
      <c r="I16" s="30">
        <f>M16+N16</f>
        <v>159.9</v>
      </c>
      <c r="J16" s="30">
        <f>N16+O16</f>
        <v>159.9</v>
      </c>
      <c r="K16" s="30">
        <f>O16+P16</f>
        <v>0</v>
      </c>
      <c r="L16" s="30">
        <f>P16+Q16</f>
        <v>0</v>
      </c>
      <c r="M16" s="30"/>
      <c r="N16" s="30">
        <v>159.9</v>
      </c>
    </row>
    <row r="17" spans="3:14" ht="12.75">
      <c r="C17" s="88" t="s">
        <v>87</v>
      </c>
      <c r="D17" s="31" t="s">
        <v>79</v>
      </c>
      <c r="E17" s="31" t="s">
        <v>2</v>
      </c>
      <c r="F17" s="31" t="s">
        <v>16</v>
      </c>
      <c r="G17" s="34" t="s">
        <v>84</v>
      </c>
      <c r="H17" s="31" t="s">
        <v>88</v>
      </c>
      <c r="I17" s="30">
        <f>M17+N17</f>
        <v>44.1</v>
      </c>
      <c r="J17" s="30"/>
      <c r="K17" s="30"/>
      <c r="L17" s="42"/>
      <c r="M17" s="30"/>
      <c r="N17" s="30">
        <v>44.1</v>
      </c>
    </row>
    <row r="18" spans="3:14" ht="25.5">
      <c r="C18" s="88" t="s">
        <v>89</v>
      </c>
      <c r="D18" s="31" t="s">
        <v>79</v>
      </c>
      <c r="E18" s="31" t="s">
        <v>2</v>
      </c>
      <c r="F18" s="31" t="s">
        <v>16</v>
      </c>
      <c r="G18" s="34" t="s">
        <v>90</v>
      </c>
      <c r="H18" s="31"/>
      <c r="I18" s="30">
        <f>I19</f>
        <v>5839.7</v>
      </c>
      <c r="J18" s="30">
        <f>J20+J21+J22</f>
        <v>0</v>
      </c>
      <c r="K18" s="30">
        <f>K20+K21+K22</f>
        <v>0</v>
      </c>
      <c r="L18" s="42"/>
      <c r="M18" s="30">
        <f>M19</f>
        <v>5857.5</v>
      </c>
      <c r="N18" s="30">
        <f>N19</f>
        <v>0</v>
      </c>
    </row>
    <row r="19" spans="3:14" ht="12.75">
      <c r="C19" s="88" t="s">
        <v>91</v>
      </c>
      <c r="D19" s="31" t="s">
        <v>79</v>
      </c>
      <c r="E19" s="31" t="s">
        <v>2</v>
      </c>
      <c r="F19" s="31" t="s">
        <v>16</v>
      </c>
      <c r="G19" s="34" t="s">
        <v>92</v>
      </c>
      <c r="H19" s="31"/>
      <c r="I19" s="30">
        <f>I20+I21+I23</f>
        <v>5839.7</v>
      </c>
      <c r="J19" s="30"/>
      <c r="K19" s="30"/>
      <c r="L19" s="42"/>
      <c r="M19" s="30">
        <f>M20+M21+M22</f>
        <v>5857.5</v>
      </c>
      <c r="N19" s="30">
        <f>N20+N21+N22</f>
        <v>0</v>
      </c>
    </row>
    <row r="20" spans="3:14" ht="12.75">
      <c r="C20" s="88" t="s">
        <v>85</v>
      </c>
      <c r="D20" s="31" t="s">
        <v>79</v>
      </c>
      <c r="E20" s="31" t="s">
        <v>2</v>
      </c>
      <c r="F20" s="31" t="s">
        <v>16</v>
      </c>
      <c r="G20" s="34" t="s">
        <v>92</v>
      </c>
      <c r="H20" s="31" t="s">
        <v>86</v>
      </c>
      <c r="I20" s="30">
        <v>5439.9</v>
      </c>
      <c r="J20" s="30"/>
      <c r="K20" s="30"/>
      <c r="L20" s="42"/>
      <c r="M20" s="30">
        <v>5658.7</v>
      </c>
      <c r="N20" s="30">
        <v>0</v>
      </c>
    </row>
    <row r="21" spans="3:14" ht="12" customHeight="1">
      <c r="C21" s="88" t="s">
        <v>87</v>
      </c>
      <c r="D21" s="31" t="s">
        <v>79</v>
      </c>
      <c r="E21" s="31" t="s">
        <v>2</v>
      </c>
      <c r="F21" s="31" t="s">
        <v>16</v>
      </c>
      <c r="G21" s="34" t="s">
        <v>92</v>
      </c>
      <c r="H21" s="31" t="s">
        <v>88</v>
      </c>
      <c r="I21" s="30">
        <v>399.3</v>
      </c>
      <c r="J21" s="30"/>
      <c r="K21" s="30"/>
      <c r="L21" s="42"/>
      <c r="M21" s="30">
        <v>198.8</v>
      </c>
      <c r="N21" s="30">
        <v>0</v>
      </c>
    </row>
    <row r="22" spans="3:14" ht="12.75" hidden="1">
      <c r="C22" s="88" t="s">
        <v>93</v>
      </c>
      <c r="D22" s="31" t="s">
        <v>79</v>
      </c>
      <c r="E22" s="31" t="s">
        <v>2</v>
      </c>
      <c r="F22" s="31" t="s">
        <v>16</v>
      </c>
      <c r="G22" s="34" t="s">
        <v>92</v>
      </c>
      <c r="H22" s="31" t="s">
        <v>94</v>
      </c>
      <c r="I22" s="30">
        <v>1</v>
      </c>
      <c r="J22" s="30"/>
      <c r="K22" s="30"/>
      <c r="L22" s="42"/>
      <c r="M22" s="30">
        <v>0</v>
      </c>
      <c r="N22" s="30">
        <v>0</v>
      </c>
    </row>
    <row r="23" spans="3:14" ht="12.75">
      <c r="C23" s="88" t="s">
        <v>93</v>
      </c>
      <c r="D23" s="31" t="s">
        <v>79</v>
      </c>
      <c r="E23" s="31" t="s">
        <v>2</v>
      </c>
      <c r="F23" s="31" t="s">
        <v>16</v>
      </c>
      <c r="G23" s="34" t="s">
        <v>92</v>
      </c>
      <c r="H23" s="31" t="s">
        <v>94</v>
      </c>
      <c r="I23" s="30">
        <v>0.5</v>
      </c>
      <c r="J23" s="30"/>
      <c r="K23" s="30"/>
      <c r="L23" s="42"/>
      <c r="M23" s="30"/>
      <c r="N23" s="30"/>
    </row>
    <row r="24" spans="3:14" ht="12.75">
      <c r="C24" s="88" t="s">
        <v>95</v>
      </c>
      <c r="D24" s="31" t="s">
        <v>79</v>
      </c>
      <c r="E24" s="31" t="s">
        <v>30</v>
      </c>
      <c r="F24" s="31"/>
      <c r="G24" s="34"/>
      <c r="H24" s="31"/>
      <c r="I24" s="30">
        <f>I26</f>
        <v>377.6</v>
      </c>
      <c r="J24" s="30">
        <f>J27</f>
        <v>700</v>
      </c>
      <c r="K24" s="30"/>
      <c r="L24" s="42"/>
      <c r="M24" s="30">
        <f>M26</f>
        <v>460</v>
      </c>
      <c r="N24" s="30">
        <f>N26</f>
        <v>0</v>
      </c>
    </row>
    <row r="25" spans="3:14" ht="12.75">
      <c r="C25" s="88" t="s">
        <v>64</v>
      </c>
      <c r="D25" s="31" t="s">
        <v>79</v>
      </c>
      <c r="E25" s="31" t="s">
        <v>30</v>
      </c>
      <c r="F25" s="31" t="s">
        <v>2</v>
      </c>
      <c r="G25" s="34"/>
      <c r="H25" s="31"/>
      <c r="I25" s="30">
        <f>I26</f>
        <v>377.6</v>
      </c>
      <c r="J25" s="30"/>
      <c r="K25" s="30"/>
      <c r="L25" s="42"/>
      <c r="M25" s="30">
        <f aca="true" t="shared" si="3" ref="M25:N28">M26</f>
        <v>460</v>
      </c>
      <c r="N25" s="30">
        <f t="shared" si="3"/>
        <v>0</v>
      </c>
    </row>
    <row r="26" spans="3:14" ht="25.5">
      <c r="C26" s="88" t="s">
        <v>80</v>
      </c>
      <c r="D26" s="31" t="s">
        <v>79</v>
      </c>
      <c r="E26" s="31" t="s">
        <v>30</v>
      </c>
      <c r="F26" s="31" t="s">
        <v>2</v>
      </c>
      <c r="G26" s="34" t="s">
        <v>81</v>
      </c>
      <c r="H26" s="31"/>
      <c r="I26" s="30">
        <f>I27</f>
        <v>377.6</v>
      </c>
      <c r="J26" s="30"/>
      <c r="K26" s="30"/>
      <c r="L26" s="42"/>
      <c r="M26" s="30">
        <f t="shared" si="3"/>
        <v>460</v>
      </c>
      <c r="N26" s="30">
        <f t="shared" si="3"/>
        <v>0</v>
      </c>
    </row>
    <row r="27" spans="3:14" ht="15" customHeight="1">
      <c r="C27" s="88" t="s">
        <v>96</v>
      </c>
      <c r="D27" s="31" t="s">
        <v>79</v>
      </c>
      <c r="E27" s="31" t="s">
        <v>30</v>
      </c>
      <c r="F27" s="31" t="s">
        <v>2</v>
      </c>
      <c r="G27" s="34" t="s">
        <v>97</v>
      </c>
      <c r="H27" s="31"/>
      <c r="I27" s="30">
        <f>I28</f>
        <v>377.6</v>
      </c>
      <c r="J27" s="30">
        <f>J28</f>
        <v>700</v>
      </c>
      <c r="K27" s="30"/>
      <c r="L27" s="42"/>
      <c r="M27" s="30">
        <f t="shared" si="3"/>
        <v>460</v>
      </c>
      <c r="N27" s="30">
        <f t="shared" si="3"/>
        <v>0</v>
      </c>
    </row>
    <row r="28" spans="3:14" ht="12.75">
      <c r="C28" s="88" t="s">
        <v>98</v>
      </c>
      <c r="D28" s="31" t="s">
        <v>79</v>
      </c>
      <c r="E28" s="31" t="s">
        <v>30</v>
      </c>
      <c r="F28" s="31" t="s">
        <v>2</v>
      </c>
      <c r="G28" s="34" t="s">
        <v>99</v>
      </c>
      <c r="H28" s="31"/>
      <c r="I28" s="30">
        <f>I29</f>
        <v>377.6</v>
      </c>
      <c r="J28" s="30">
        <v>700</v>
      </c>
      <c r="K28" s="30"/>
      <c r="L28" s="42"/>
      <c r="M28" s="30">
        <f t="shared" si="3"/>
        <v>460</v>
      </c>
      <c r="N28" s="30">
        <f t="shared" si="3"/>
        <v>0</v>
      </c>
    </row>
    <row r="29" spans="3:14" ht="20.25" customHeight="1">
      <c r="C29" s="90" t="s">
        <v>100</v>
      </c>
      <c r="D29" s="31" t="s">
        <v>79</v>
      </c>
      <c r="E29" s="31" t="s">
        <v>30</v>
      </c>
      <c r="F29" s="31" t="s">
        <v>2</v>
      </c>
      <c r="G29" s="34" t="s">
        <v>99</v>
      </c>
      <c r="H29" s="31" t="s">
        <v>101</v>
      </c>
      <c r="I29" s="30">
        <v>377.6</v>
      </c>
      <c r="J29" s="30"/>
      <c r="K29" s="30"/>
      <c r="L29" s="42"/>
      <c r="M29" s="30">
        <v>460</v>
      </c>
      <c r="N29" s="30">
        <v>0</v>
      </c>
    </row>
    <row r="30" spans="3:14" ht="25.5">
      <c r="C30" s="88" t="s">
        <v>102</v>
      </c>
      <c r="D30" s="31" t="s">
        <v>79</v>
      </c>
      <c r="E30" s="31" t="s">
        <v>24</v>
      </c>
      <c r="F30" s="31"/>
      <c r="G30" s="34"/>
      <c r="H30" s="31"/>
      <c r="I30" s="30">
        <f>I31+I38</f>
        <v>29557.8</v>
      </c>
      <c r="J30" s="30" t="e">
        <f>#REF!</f>
        <v>#REF!</v>
      </c>
      <c r="K30" s="30" t="e">
        <f>#REF!</f>
        <v>#REF!</v>
      </c>
      <c r="L30" s="42"/>
      <c r="M30" s="30">
        <f>M31+M38</f>
        <v>22884.2</v>
      </c>
      <c r="N30" s="30">
        <f>N31+N38</f>
        <v>2345.9</v>
      </c>
    </row>
    <row r="31" spans="3:14" ht="25.5">
      <c r="C31" s="88" t="s">
        <v>66</v>
      </c>
      <c r="D31" s="31" t="s">
        <v>79</v>
      </c>
      <c r="E31" s="31" t="s">
        <v>24</v>
      </c>
      <c r="F31" s="31" t="s">
        <v>2</v>
      </c>
      <c r="G31" s="34"/>
      <c r="H31" s="31"/>
      <c r="I31" s="30">
        <f>I32+I36</f>
        <v>15168.4</v>
      </c>
      <c r="J31" s="30"/>
      <c r="K31" s="30"/>
      <c r="L31" s="42"/>
      <c r="M31" s="30">
        <f>M32+M36</f>
        <v>12822.5</v>
      </c>
      <c r="N31" s="30">
        <f>N32+N36</f>
        <v>2345.9</v>
      </c>
    </row>
    <row r="32" spans="3:14" ht="25.5">
      <c r="C32" s="88" t="s">
        <v>80</v>
      </c>
      <c r="D32" s="31" t="s">
        <v>79</v>
      </c>
      <c r="E32" s="31" t="s">
        <v>24</v>
      </c>
      <c r="F32" s="31" t="s">
        <v>2</v>
      </c>
      <c r="G32" s="34" t="s">
        <v>81</v>
      </c>
      <c r="H32" s="31"/>
      <c r="I32" s="30">
        <f>I33</f>
        <v>12822.5</v>
      </c>
      <c r="J32" s="30"/>
      <c r="K32" s="30"/>
      <c r="L32" s="42"/>
      <c r="M32" s="30">
        <f aca="true" t="shared" si="4" ref="M32:N34">M33</f>
        <v>12822.5</v>
      </c>
      <c r="N32" s="30">
        <f t="shared" si="4"/>
        <v>0</v>
      </c>
    </row>
    <row r="33" spans="3:14" ht="25.5">
      <c r="C33" s="88" t="s">
        <v>103</v>
      </c>
      <c r="D33" s="31" t="s">
        <v>79</v>
      </c>
      <c r="E33" s="31" t="s">
        <v>24</v>
      </c>
      <c r="F33" s="31" t="s">
        <v>2</v>
      </c>
      <c r="G33" s="34" t="s">
        <v>104</v>
      </c>
      <c r="H33" s="31"/>
      <c r="I33" s="30">
        <f>I34</f>
        <v>12822.5</v>
      </c>
      <c r="J33" s="30">
        <f>J34</f>
        <v>28366.9</v>
      </c>
      <c r="K33" s="30">
        <f>K34</f>
        <v>0</v>
      </c>
      <c r="L33" s="42"/>
      <c r="M33" s="30">
        <f t="shared" si="4"/>
        <v>12822.5</v>
      </c>
      <c r="N33" s="30">
        <f t="shared" si="4"/>
        <v>0</v>
      </c>
    </row>
    <row r="34" spans="3:14" ht="12.75">
      <c r="C34" s="88" t="s">
        <v>40</v>
      </c>
      <c r="D34" s="31" t="s">
        <v>79</v>
      </c>
      <c r="E34" s="31" t="s">
        <v>24</v>
      </c>
      <c r="F34" s="31" t="s">
        <v>2</v>
      </c>
      <c r="G34" s="34" t="s">
        <v>105</v>
      </c>
      <c r="H34" s="31"/>
      <c r="I34" s="30">
        <f>I35</f>
        <v>12822.5</v>
      </c>
      <c r="J34" s="30">
        <v>28366.9</v>
      </c>
      <c r="K34" s="30"/>
      <c r="L34" s="42"/>
      <c r="M34" s="30">
        <f t="shared" si="4"/>
        <v>12822.5</v>
      </c>
      <c r="N34" s="30">
        <f t="shared" si="4"/>
        <v>0</v>
      </c>
    </row>
    <row r="35" spans="3:14" ht="12.75">
      <c r="C35" s="88" t="s">
        <v>106</v>
      </c>
      <c r="D35" s="31" t="s">
        <v>79</v>
      </c>
      <c r="E35" s="31" t="s">
        <v>24</v>
      </c>
      <c r="F35" s="31" t="s">
        <v>2</v>
      </c>
      <c r="G35" s="34" t="s">
        <v>105</v>
      </c>
      <c r="H35" s="31" t="s">
        <v>107</v>
      </c>
      <c r="I35" s="30">
        <f>M35+N35</f>
        <v>12822.5</v>
      </c>
      <c r="J35" s="30">
        <f>J36</f>
        <v>0</v>
      </c>
      <c r="K35" s="30">
        <f>K36</f>
        <v>2005.2</v>
      </c>
      <c r="L35" s="42"/>
      <c r="M35" s="30">
        <v>12822.5</v>
      </c>
      <c r="N35" s="30">
        <v>0</v>
      </c>
    </row>
    <row r="36" spans="3:14" ht="63.75">
      <c r="C36" s="88" t="s">
        <v>108</v>
      </c>
      <c r="D36" s="31" t="s">
        <v>79</v>
      </c>
      <c r="E36" s="31" t="s">
        <v>24</v>
      </c>
      <c r="F36" s="31" t="s">
        <v>2</v>
      </c>
      <c r="G36" s="34" t="s">
        <v>109</v>
      </c>
      <c r="H36" s="31"/>
      <c r="I36" s="30">
        <f>I37</f>
        <v>2345.9</v>
      </c>
      <c r="J36" s="30"/>
      <c r="K36" s="30">
        <v>2005.2</v>
      </c>
      <c r="L36" s="42"/>
      <c r="M36" s="30">
        <f>M37</f>
        <v>0</v>
      </c>
      <c r="N36" s="30">
        <f>N37</f>
        <v>2345.9</v>
      </c>
    </row>
    <row r="37" spans="3:14" ht="12.75">
      <c r="C37" s="88" t="s">
        <v>106</v>
      </c>
      <c r="D37" s="31" t="s">
        <v>79</v>
      </c>
      <c r="E37" s="31" t="s">
        <v>24</v>
      </c>
      <c r="F37" s="31" t="s">
        <v>2</v>
      </c>
      <c r="G37" s="34" t="s">
        <v>109</v>
      </c>
      <c r="H37" s="31" t="s">
        <v>107</v>
      </c>
      <c r="I37" s="30">
        <f>M37+N37</f>
        <v>2345.9</v>
      </c>
      <c r="J37" s="30"/>
      <c r="K37" s="30"/>
      <c r="L37" s="42"/>
      <c r="M37" s="30">
        <v>0</v>
      </c>
      <c r="N37" s="30">
        <v>2345.9</v>
      </c>
    </row>
    <row r="38" spans="3:14" ht="12.75">
      <c r="C38" s="88" t="s">
        <v>110</v>
      </c>
      <c r="D38" s="31" t="s">
        <v>79</v>
      </c>
      <c r="E38" s="31" t="s">
        <v>24</v>
      </c>
      <c r="F38" s="31" t="s">
        <v>6</v>
      </c>
      <c r="G38" s="34"/>
      <c r="H38" s="31"/>
      <c r="I38" s="30">
        <f>I39</f>
        <v>14389.4</v>
      </c>
      <c r="J38" s="30"/>
      <c r="K38" s="30"/>
      <c r="L38" s="42"/>
      <c r="M38" s="30">
        <f aca="true" t="shared" si="5" ref="M38:N41">M39</f>
        <v>10061.7</v>
      </c>
      <c r="N38" s="30">
        <f t="shared" si="5"/>
        <v>0</v>
      </c>
    </row>
    <row r="39" spans="3:14" ht="25.5">
      <c r="C39" s="88" t="s">
        <v>80</v>
      </c>
      <c r="D39" s="31" t="s">
        <v>79</v>
      </c>
      <c r="E39" s="31" t="s">
        <v>24</v>
      </c>
      <c r="F39" s="31" t="s">
        <v>6</v>
      </c>
      <c r="G39" s="34" t="s">
        <v>81</v>
      </c>
      <c r="H39" s="31"/>
      <c r="I39" s="30">
        <f>I40</f>
        <v>14389.4</v>
      </c>
      <c r="J39" s="30"/>
      <c r="K39" s="30"/>
      <c r="L39" s="42"/>
      <c r="M39" s="30">
        <f t="shared" si="5"/>
        <v>10061.7</v>
      </c>
      <c r="N39" s="30">
        <f t="shared" si="5"/>
        <v>0</v>
      </c>
    </row>
    <row r="40" spans="3:14" ht="25.5">
      <c r="C40" s="88" t="s">
        <v>111</v>
      </c>
      <c r="D40" s="31" t="s">
        <v>79</v>
      </c>
      <c r="E40" s="31" t="s">
        <v>24</v>
      </c>
      <c r="F40" s="31" t="s">
        <v>6</v>
      </c>
      <c r="G40" s="34" t="s">
        <v>112</v>
      </c>
      <c r="H40" s="31"/>
      <c r="I40" s="30">
        <f>I41</f>
        <v>14389.4</v>
      </c>
      <c r="J40" s="30">
        <f>J41</f>
        <v>8127.2</v>
      </c>
      <c r="K40" s="30">
        <f>K41</f>
        <v>0</v>
      </c>
      <c r="L40" s="42"/>
      <c r="M40" s="30">
        <f t="shared" si="5"/>
        <v>10061.7</v>
      </c>
      <c r="N40" s="30">
        <f t="shared" si="5"/>
        <v>0</v>
      </c>
    </row>
    <row r="41" spans="3:14" ht="12.75">
      <c r="C41" s="88" t="s">
        <v>113</v>
      </c>
      <c r="D41" s="31" t="s">
        <v>79</v>
      </c>
      <c r="E41" s="31" t="s">
        <v>24</v>
      </c>
      <c r="F41" s="31" t="s">
        <v>6</v>
      </c>
      <c r="G41" s="34" t="s">
        <v>114</v>
      </c>
      <c r="H41" s="31"/>
      <c r="I41" s="30">
        <f>I42</f>
        <v>14389.4</v>
      </c>
      <c r="J41" s="30">
        <v>8127.2</v>
      </c>
      <c r="K41" s="30"/>
      <c r="L41" s="42"/>
      <c r="M41" s="30">
        <f t="shared" si="5"/>
        <v>10061.7</v>
      </c>
      <c r="N41" s="30">
        <f t="shared" si="5"/>
        <v>0</v>
      </c>
    </row>
    <row r="42" spans="3:14" ht="12.75">
      <c r="C42" s="88" t="s">
        <v>115</v>
      </c>
      <c r="D42" s="31" t="s">
        <v>79</v>
      </c>
      <c r="E42" s="31" t="s">
        <v>24</v>
      </c>
      <c r="F42" s="31" t="s">
        <v>6</v>
      </c>
      <c r="G42" s="34" t="s">
        <v>114</v>
      </c>
      <c r="H42" s="31" t="s">
        <v>107</v>
      </c>
      <c r="I42" s="30">
        <v>14389.4</v>
      </c>
      <c r="J42" s="44"/>
      <c r="K42" s="44"/>
      <c r="L42" s="42"/>
      <c r="M42" s="30">
        <v>10061.7</v>
      </c>
      <c r="N42" s="30"/>
    </row>
    <row r="43" spans="3:14" ht="15.75">
      <c r="C43" s="89" t="s">
        <v>116</v>
      </c>
      <c r="D43" s="45" t="s">
        <v>117</v>
      </c>
      <c r="E43" s="33"/>
      <c r="F43" s="33"/>
      <c r="G43" s="46"/>
      <c r="H43" s="33"/>
      <c r="I43" s="28">
        <f aca="true" t="shared" si="6" ref="I43:N43">I44+I61+I107</f>
        <v>32527.3</v>
      </c>
      <c r="J43" s="28" t="e">
        <f t="shared" si="6"/>
        <v>#REF!</v>
      </c>
      <c r="K43" s="28" t="e">
        <f t="shared" si="6"/>
        <v>#REF!</v>
      </c>
      <c r="L43" s="28">
        <f t="shared" si="6"/>
        <v>0</v>
      </c>
      <c r="M43" s="28">
        <f t="shared" si="6"/>
        <v>23449.7</v>
      </c>
      <c r="N43" s="28">
        <f t="shared" si="6"/>
        <v>0</v>
      </c>
    </row>
    <row r="44" spans="3:14" ht="12.75">
      <c r="C44" s="88" t="s">
        <v>12</v>
      </c>
      <c r="D44" s="31" t="s">
        <v>117</v>
      </c>
      <c r="E44" s="31" t="s">
        <v>11</v>
      </c>
      <c r="F44" s="31"/>
      <c r="G44" s="34"/>
      <c r="H44" s="31"/>
      <c r="I44" s="30">
        <f aca="true" t="shared" si="7" ref="I44:N44">I45+I55</f>
        <v>6967.1</v>
      </c>
      <c r="J44" s="30" t="e">
        <f t="shared" si="7"/>
        <v>#REF!</v>
      </c>
      <c r="K44" s="30" t="e">
        <f t="shared" si="7"/>
        <v>#REF!</v>
      </c>
      <c r="L44" s="30">
        <f t="shared" si="7"/>
        <v>0</v>
      </c>
      <c r="M44" s="30">
        <f>M45+M55</f>
        <v>5980</v>
      </c>
      <c r="N44" s="30">
        <f t="shared" si="7"/>
        <v>0</v>
      </c>
    </row>
    <row r="45" spans="3:14" ht="12.75">
      <c r="C45" s="92" t="s">
        <v>468</v>
      </c>
      <c r="D45" s="31" t="s">
        <v>117</v>
      </c>
      <c r="E45" s="31" t="s">
        <v>11</v>
      </c>
      <c r="F45" s="31" t="s">
        <v>5</v>
      </c>
      <c r="G45" s="31"/>
      <c r="H45" s="31"/>
      <c r="I45" s="30">
        <f>I46</f>
        <v>6932.1</v>
      </c>
      <c r="J45" s="30" t="e">
        <f>J46</f>
        <v>#REF!</v>
      </c>
      <c r="K45" s="30" t="e">
        <f>K46</f>
        <v>#REF!</v>
      </c>
      <c r="L45" s="30">
        <f>L46</f>
        <v>0</v>
      </c>
      <c r="M45" s="30">
        <f aca="true" t="shared" si="8" ref="M45:N47">M46</f>
        <v>5945</v>
      </c>
      <c r="N45" s="30">
        <f t="shared" si="8"/>
        <v>0</v>
      </c>
    </row>
    <row r="46" spans="3:14" ht="25.5">
      <c r="C46" s="88" t="s">
        <v>473</v>
      </c>
      <c r="D46" s="31" t="s">
        <v>117</v>
      </c>
      <c r="E46" s="31" t="s">
        <v>11</v>
      </c>
      <c r="F46" s="31" t="s">
        <v>5</v>
      </c>
      <c r="G46" s="31" t="s">
        <v>137</v>
      </c>
      <c r="H46" s="31"/>
      <c r="I46" s="30">
        <f>I47</f>
        <v>6932.1</v>
      </c>
      <c r="J46" s="30" t="e">
        <f>J47</f>
        <v>#REF!</v>
      </c>
      <c r="K46" s="30" t="e">
        <f>K47</f>
        <v>#REF!</v>
      </c>
      <c r="L46" s="42"/>
      <c r="M46" s="30">
        <f t="shared" si="8"/>
        <v>5945</v>
      </c>
      <c r="N46" s="30">
        <f t="shared" si="8"/>
        <v>0</v>
      </c>
    </row>
    <row r="47" spans="3:14" ht="12.75">
      <c r="C47" s="88" t="s">
        <v>118</v>
      </c>
      <c r="D47" s="31" t="s">
        <v>117</v>
      </c>
      <c r="E47" s="31" t="s">
        <v>11</v>
      </c>
      <c r="F47" s="31" t="s">
        <v>5</v>
      </c>
      <c r="G47" s="31" t="s">
        <v>119</v>
      </c>
      <c r="H47" s="31"/>
      <c r="I47" s="30">
        <f>I48</f>
        <v>6932.1</v>
      </c>
      <c r="J47" s="30" t="e">
        <f>#REF!</f>
        <v>#REF!</v>
      </c>
      <c r="K47" s="30" t="e">
        <f>#REF!</f>
        <v>#REF!</v>
      </c>
      <c r="L47" s="42"/>
      <c r="M47" s="30">
        <f t="shared" si="8"/>
        <v>5945</v>
      </c>
      <c r="N47" s="30">
        <f t="shared" si="8"/>
        <v>0</v>
      </c>
    </row>
    <row r="48" spans="3:14" ht="38.25">
      <c r="C48" s="88" t="s">
        <v>474</v>
      </c>
      <c r="D48" s="111" t="s">
        <v>117</v>
      </c>
      <c r="E48" s="111" t="s">
        <v>11</v>
      </c>
      <c r="F48" s="111" t="s">
        <v>5</v>
      </c>
      <c r="G48" s="31" t="s">
        <v>120</v>
      </c>
      <c r="H48" s="111"/>
      <c r="I48" s="30">
        <f aca="true" t="shared" si="9" ref="I48:N48">I51+I53+I49</f>
        <v>6932.1</v>
      </c>
      <c r="J48" s="112" t="e">
        <f t="shared" si="9"/>
        <v>#REF!</v>
      </c>
      <c r="K48" s="112">
        <f t="shared" si="9"/>
        <v>0</v>
      </c>
      <c r="L48" s="112">
        <f t="shared" si="9"/>
        <v>0</v>
      </c>
      <c r="M48" s="112">
        <f t="shared" si="9"/>
        <v>5945</v>
      </c>
      <c r="N48" s="112">
        <f t="shared" si="9"/>
        <v>0</v>
      </c>
    </row>
    <row r="49" spans="3:14" ht="14.25">
      <c r="C49" s="88" t="s">
        <v>475</v>
      </c>
      <c r="D49" s="111" t="s">
        <v>117</v>
      </c>
      <c r="E49" s="111" t="s">
        <v>11</v>
      </c>
      <c r="F49" s="111" t="s">
        <v>5</v>
      </c>
      <c r="G49" s="31" t="s">
        <v>122</v>
      </c>
      <c r="H49" s="113"/>
      <c r="I49" s="114">
        <f aca="true" t="shared" si="10" ref="I49:N49">I50</f>
        <v>6932.1</v>
      </c>
      <c r="J49" s="115" t="e">
        <f t="shared" si="10"/>
        <v>#REF!</v>
      </c>
      <c r="K49" s="115">
        <f t="shared" si="10"/>
        <v>0</v>
      </c>
      <c r="L49" s="115">
        <f t="shared" si="10"/>
        <v>0</v>
      </c>
      <c r="M49" s="115">
        <f t="shared" si="10"/>
        <v>5945</v>
      </c>
      <c r="N49" s="115">
        <f t="shared" si="10"/>
        <v>0</v>
      </c>
    </row>
    <row r="50" spans="3:14" ht="14.25">
      <c r="C50" s="88" t="s">
        <v>123</v>
      </c>
      <c r="D50" s="111" t="s">
        <v>117</v>
      </c>
      <c r="E50" s="111" t="s">
        <v>11</v>
      </c>
      <c r="F50" s="111" t="s">
        <v>5</v>
      </c>
      <c r="G50" s="31" t="s">
        <v>122</v>
      </c>
      <c r="H50" s="111" t="s">
        <v>124</v>
      </c>
      <c r="I50" s="59">
        <v>6932.1</v>
      </c>
      <c r="J50" s="116" t="e">
        <f>#REF!</f>
        <v>#REF!</v>
      </c>
      <c r="K50" s="116"/>
      <c r="L50" s="116"/>
      <c r="M50" s="116">
        <v>5945</v>
      </c>
      <c r="N50" s="116">
        <v>0</v>
      </c>
    </row>
    <row r="51" spans="3:14" ht="1.5" customHeight="1" hidden="1">
      <c r="C51" s="88" t="s">
        <v>125</v>
      </c>
      <c r="D51" s="111" t="s">
        <v>117</v>
      </c>
      <c r="E51" s="111" t="s">
        <v>11</v>
      </c>
      <c r="F51" s="111" t="s">
        <v>5</v>
      </c>
      <c r="G51" s="31" t="s">
        <v>126</v>
      </c>
      <c r="H51" s="111"/>
      <c r="I51" s="112">
        <f>I52</f>
        <v>0</v>
      </c>
      <c r="J51" s="112"/>
      <c r="K51" s="112"/>
      <c r="L51" s="117"/>
      <c r="M51" s="112">
        <f>M52</f>
        <v>0</v>
      </c>
      <c r="N51" s="112">
        <f>N52</f>
        <v>0</v>
      </c>
    </row>
    <row r="52" spans="3:14" ht="12.75" hidden="1">
      <c r="C52" s="88" t="s">
        <v>123</v>
      </c>
      <c r="D52" s="31" t="s">
        <v>117</v>
      </c>
      <c r="E52" s="31" t="s">
        <v>11</v>
      </c>
      <c r="F52" s="31" t="s">
        <v>5</v>
      </c>
      <c r="G52" s="31" t="s">
        <v>126</v>
      </c>
      <c r="H52" s="31" t="s">
        <v>124</v>
      </c>
      <c r="I52" s="30">
        <f>M52+N52</f>
        <v>0</v>
      </c>
      <c r="J52" s="30"/>
      <c r="K52" s="30"/>
      <c r="L52" s="42"/>
      <c r="M52" s="30"/>
      <c r="N52" s="30"/>
    </row>
    <row r="53" spans="3:14" ht="25.5" hidden="1">
      <c r="C53" s="88" t="s">
        <v>127</v>
      </c>
      <c r="D53" s="31" t="s">
        <v>117</v>
      </c>
      <c r="E53" s="31" t="s">
        <v>11</v>
      </c>
      <c r="F53" s="31" t="s">
        <v>5</v>
      </c>
      <c r="G53" s="31" t="s">
        <v>128</v>
      </c>
      <c r="H53" s="31"/>
      <c r="I53" s="59">
        <f>I54</f>
        <v>0</v>
      </c>
      <c r="J53" s="59"/>
      <c r="K53" s="59"/>
      <c r="L53" s="47"/>
      <c r="M53" s="59">
        <f>M54</f>
        <v>0</v>
      </c>
      <c r="N53" s="59">
        <f>N54</f>
        <v>0</v>
      </c>
    </row>
    <row r="54" spans="3:14" ht="12.75" hidden="1">
      <c r="C54" s="88" t="s">
        <v>123</v>
      </c>
      <c r="D54" s="31" t="s">
        <v>117</v>
      </c>
      <c r="E54" s="31" t="s">
        <v>11</v>
      </c>
      <c r="F54" s="31" t="s">
        <v>5</v>
      </c>
      <c r="G54" s="31" t="s">
        <v>128</v>
      </c>
      <c r="H54" s="31" t="s">
        <v>124</v>
      </c>
      <c r="I54" s="59">
        <f>M54+N54</f>
        <v>0</v>
      </c>
      <c r="J54" s="59"/>
      <c r="K54" s="59"/>
      <c r="L54" s="47"/>
      <c r="M54" s="59"/>
      <c r="N54" s="59"/>
    </row>
    <row r="55" spans="3:14" ht="12.75">
      <c r="C55" s="88" t="s">
        <v>476</v>
      </c>
      <c r="D55" s="31" t="s">
        <v>117</v>
      </c>
      <c r="E55" s="31" t="s">
        <v>11</v>
      </c>
      <c r="F55" s="31" t="s">
        <v>11</v>
      </c>
      <c r="G55" s="31"/>
      <c r="H55" s="31"/>
      <c r="I55" s="59">
        <f>I56</f>
        <v>35</v>
      </c>
      <c r="J55" s="59"/>
      <c r="K55" s="59"/>
      <c r="L55" s="47"/>
      <c r="M55" s="59">
        <f aca="true" t="shared" si="11" ref="M55:N59">M56</f>
        <v>35</v>
      </c>
      <c r="N55" s="59">
        <f t="shared" si="11"/>
        <v>0</v>
      </c>
    </row>
    <row r="56" spans="3:14" ht="25.5">
      <c r="C56" s="88" t="s">
        <v>477</v>
      </c>
      <c r="D56" s="31" t="s">
        <v>117</v>
      </c>
      <c r="E56" s="31" t="s">
        <v>11</v>
      </c>
      <c r="F56" s="31" t="s">
        <v>11</v>
      </c>
      <c r="G56" s="31" t="s">
        <v>129</v>
      </c>
      <c r="H56" s="31"/>
      <c r="I56" s="59">
        <f>I57</f>
        <v>35</v>
      </c>
      <c r="J56" s="59"/>
      <c r="K56" s="59"/>
      <c r="L56" s="47"/>
      <c r="M56" s="59">
        <f t="shared" si="11"/>
        <v>35</v>
      </c>
      <c r="N56" s="59">
        <f t="shared" si="11"/>
        <v>0</v>
      </c>
    </row>
    <row r="57" spans="3:14" ht="25.5">
      <c r="C57" s="88" t="s">
        <v>478</v>
      </c>
      <c r="D57" s="31" t="s">
        <v>117</v>
      </c>
      <c r="E57" s="31" t="s">
        <v>11</v>
      </c>
      <c r="F57" s="31" t="s">
        <v>11</v>
      </c>
      <c r="G57" s="31" t="s">
        <v>130</v>
      </c>
      <c r="H57" s="31"/>
      <c r="I57" s="59">
        <f>I58</f>
        <v>35</v>
      </c>
      <c r="J57" s="59"/>
      <c r="K57" s="59"/>
      <c r="L57" s="47"/>
      <c r="M57" s="59">
        <f t="shared" si="11"/>
        <v>35</v>
      </c>
      <c r="N57" s="59">
        <f t="shared" si="11"/>
        <v>0</v>
      </c>
    </row>
    <row r="58" spans="3:14" ht="25.5">
      <c r="C58" s="88" t="s">
        <v>131</v>
      </c>
      <c r="D58" s="31" t="s">
        <v>117</v>
      </c>
      <c r="E58" s="31" t="s">
        <v>11</v>
      </c>
      <c r="F58" s="31" t="s">
        <v>11</v>
      </c>
      <c r="G58" s="31" t="s">
        <v>132</v>
      </c>
      <c r="H58" s="31"/>
      <c r="I58" s="30">
        <f>I59</f>
        <v>35</v>
      </c>
      <c r="J58" s="30"/>
      <c r="K58" s="30"/>
      <c r="L58" s="42"/>
      <c r="M58" s="30">
        <f t="shared" si="11"/>
        <v>35</v>
      </c>
      <c r="N58" s="30">
        <f t="shared" si="11"/>
        <v>0</v>
      </c>
    </row>
    <row r="59" spans="3:14" ht="12.75">
      <c r="C59" s="88" t="s">
        <v>133</v>
      </c>
      <c r="D59" s="31" t="s">
        <v>117</v>
      </c>
      <c r="E59" s="31" t="s">
        <v>11</v>
      </c>
      <c r="F59" s="31" t="s">
        <v>11</v>
      </c>
      <c r="G59" s="31" t="s">
        <v>134</v>
      </c>
      <c r="H59" s="31"/>
      <c r="I59" s="30">
        <f>I60</f>
        <v>35</v>
      </c>
      <c r="J59" s="30"/>
      <c r="K59" s="30"/>
      <c r="L59" s="42"/>
      <c r="M59" s="30">
        <f t="shared" si="11"/>
        <v>35</v>
      </c>
      <c r="N59" s="30">
        <f t="shared" si="11"/>
        <v>0</v>
      </c>
    </row>
    <row r="60" spans="3:14" ht="12.75">
      <c r="C60" s="88" t="s">
        <v>123</v>
      </c>
      <c r="D60" s="31" t="s">
        <v>117</v>
      </c>
      <c r="E60" s="31" t="s">
        <v>11</v>
      </c>
      <c r="F60" s="31" t="s">
        <v>11</v>
      </c>
      <c r="G60" s="31" t="s">
        <v>134</v>
      </c>
      <c r="H60" s="31" t="s">
        <v>124</v>
      </c>
      <c r="I60" s="30">
        <f>M60+N60</f>
        <v>35</v>
      </c>
      <c r="J60" s="30"/>
      <c r="K60" s="30"/>
      <c r="L60" s="42"/>
      <c r="M60" s="30">
        <v>35</v>
      </c>
      <c r="N60" s="30"/>
    </row>
    <row r="61" spans="3:14" ht="12.75">
      <c r="C61" s="88" t="s">
        <v>135</v>
      </c>
      <c r="D61" s="31" t="s">
        <v>117</v>
      </c>
      <c r="E61" s="31" t="s">
        <v>15</v>
      </c>
      <c r="F61" s="31"/>
      <c r="G61" s="31"/>
      <c r="H61" s="31"/>
      <c r="I61" s="30">
        <f>I62+I89</f>
        <v>25388.499999999996</v>
      </c>
      <c r="J61" s="30" t="e">
        <f>J62</f>
        <v>#REF!</v>
      </c>
      <c r="K61" s="30" t="e">
        <f>K62</f>
        <v>#REF!</v>
      </c>
      <c r="L61" s="42"/>
      <c r="M61" s="30">
        <f>M62+M89</f>
        <v>17264.2</v>
      </c>
      <c r="N61" s="30">
        <f>N62+N89</f>
        <v>0</v>
      </c>
    </row>
    <row r="62" spans="3:14" ht="12.75">
      <c r="C62" s="88" t="s">
        <v>136</v>
      </c>
      <c r="D62" s="31" t="s">
        <v>117</v>
      </c>
      <c r="E62" s="31" t="s">
        <v>15</v>
      </c>
      <c r="F62" s="31" t="s">
        <v>2</v>
      </c>
      <c r="G62" s="31"/>
      <c r="H62" s="31"/>
      <c r="I62" s="30">
        <f>I63</f>
        <v>21486.799999999996</v>
      </c>
      <c r="J62" s="30" t="e">
        <f>J63+J67+#REF!</f>
        <v>#REF!</v>
      </c>
      <c r="K62" s="30" t="e">
        <f>K63+K67+#REF!</f>
        <v>#REF!</v>
      </c>
      <c r="L62" s="42"/>
      <c r="M62" s="30">
        <f>M63</f>
        <v>13770</v>
      </c>
      <c r="N62" s="30">
        <f>N63</f>
        <v>0</v>
      </c>
    </row>
    <row r="63" spans="3:14" ht="25.5">
      <c r="C63" s="88" t="s">
        <v>473</v>
      </c>
      <c r="D63" s="31" t="s">
        <v>117</v>
      </c>
      <c r="E63" s="31" t="s">
        <v>15</v>
      </c>
      <c r="F63" s="31" t="s">
        <v>2</v>
      </c>
      <c r="G63" s="31" t="s">
        <v>137</v>
      </c>
      <c r="H63" s="31"/>
      <c r="I63" s="30">
        <f>I64+I71+I75</f>
        <v>21486.799999999996</v>
      </c>
      <c r="J63" s="30">
        <f>J65</f>
        <v>1058.5</v>
      </c>
      <c r="K63" s="30">
        <f>K65</f>
        <v>0</v>
      </c>
      <c r="L63" s="42"/>
      <c r="M63" s="30">
        <f>M64+M71+M75</f>
        <v>13770</v>
      </c>
      <c r="N63" s="30">
        <f>N64+N71+N75</f>
        <v>0</v>
      </c>
    </row>
    <row r="64" spans="3:14" ht="38.25">
      <c r="C64" s="88" t="s">
        <v>138</v>
      </c>
      <c r="D64" s="31" t="s">
        <v>117</v>
      </c>
      <c r="E64" s="31" t="s">
        <v>15</v>
      </c>
      <c r="F64" s="31" t="s">
        <v>2</v>
      </c>
      <c r="G64" s="31" t="s">
        <v>139</v>
      </c>
      <c r="H64" s="31"/>
      <c r="I64" s="30">
        <f>I65+I68</f>
        <v>2105.7</v>
      </c>
      <c r="J64" s="30"/>
      <c r="K64" s="30"/>
      <c r="L64" s="42"/>
      <c r="M64" s="30">
        <f>M65+M68</f>
        <v>1446.6</v>
      </c>
      <c r="N64" s="30">
        <f>N65+N68</f>
        <v>0</v>
      </c>
    </row>
    <row r="65" spans="3:14" ht="25.5">
      <c r="C65" s="88" t="s">
        <v>140</v>
      </c>
      <c r="D65" s="31" t="s">
        <v>117</v>
      </c>
      <c r="E65" s="31" t="s">
        <v>15</v>
      </c>
      <c r="F65" s="31" t="s">
        <v>2</v>
      </c>
      <c r="G65" s="31" t="s">
        <v>141</v>
      </c>
      <c r="H65" s="31"/>
      <c r="I65" s="30">
        <f>I66</f>
        <v>1660.8</v>
      </c>
      <c r="J65" s="30">
        <f>J66</f>
        <v>1058.5</v>
      </c>
      <c r="K65" s="30"/>
      <c r="L65" s="42"/>
      <c r="M65" s="30">
        <f>M66</f>
        <v>1028</v>
      </c>
      <c r="N65" s="30">
        <f>N66</f>
        <v>0</v>
      </c>
    </row>
    <row r="66" spans="3:14" ht="12.75">
      <c r="C66" s="88" t="s">
        <v>142</v>
      </c>
      <c r="D66" s="31" t="s">
        <v>117</v>
      </c>
      <c r="E66" s="31" t="s">
        <v>15</v>
      </c>
      <c r="F66" s="31" t="s">
        <v>2</v>
      </c>
      <c r="G66" s="31" t="s">
        <v>143</v>
      </c>
      <c r="H66" s="31"/>
      <c r="I66" s="30">
        <f>I67</f>
        <v>1660.8</v>
      </c>
      <c r="J66" s="30">
        <v>1058.5</v>
      </c>
      <c r="K66" s="30"/>
      <c r="L66" s="42"/>
      <c r="M66" s="30">
        <f>M67</f>
        <v>1028</v>
      </c>
      <c r="N66" s="30">
        <f>N67</f>
        <v>0</v>
      </c>
    </row>
    <row r="67" spans="3:14" ht="12.75">
      <c r="C67" s="88" t="s">
        <v>123</v>
      </c>
      <c r="D67" s="31" t="s">
        <v>117</v>
      </c>
      <c r="E67" s="31" t="s">
        <v>15</v>
      </c>
      <c r="F67" s="31" t="s">
        <v>2</v>
      </c>
      <c r="G67" s="31" t="s">
        <v>143</v>
      </c>
      <c r="H67" s="31" t="s">
        <v>124</v>
      </c>
      <c r="I67" s="30">
        <v>1660.8</v>
      </c>
      <c r="J67" s="30"/>
      <c r="K67" s="30"/>
      <c r="L67" s="42"/>
      <c r="M67" s="30">
        <v>1028</v>
      </c>
      <c r="N67" s="30"/>
    </row>
    <row r="68" spans="3:14" ht="25.5">
      <c r="C68" s="88" t="s">
        <v>144</v>
      </c>
      <c r="D68" s="31" t="s">
        <v>117</v>
      </c>
      <c r="E68" s="31" t="s">
        <v>15</v>
      </c>
      <c r="F68" s="31" t="s">
        <v>2</v>
      </c>
      <c r="G68" s="31" t="s">
        <v>145</v>
      </c>
      <c r="H68" s="31"/>
      <c r="I68" s="30">
        <f>I69</f>
        <v>444.9</v>
      </c>
      <c r="J68" s="30"/>
      <c r="K68" s="30"/>
      <c r="L68" s="42"/>
      <c r="M68" s="30">
        <f>M69</f>
        <v>418.6</v>
      </c>
      <c r="N68" s="30">
        <f>N69</f>
        <v>0</v>
      </c>
    </row>
    <row r="69" spans="3:14" ht="12.75">
      <c r="C69" s="88" t="s">
        <v>142</v>
      </c>
      <c r="D69" s="31" t="s">
        <v>117</v>
      </c>
      <c r="E69" s="31" t="s">
        <v>15</v>
      </c>
      <c r="F69" s="31" t="s">
        <v>2</v>
      </c>
      <c r="G69" s="31" t="s">
        <v>146</v>
      </c>
      <c r="H69" s="31"/>
      <c r="I69" s="30">
        <f>I70</f>
        <v>444.9</v>
      </c>
      <c r="J69" s="30"/>
      <c r="K69" s="30"/>
      <c r="L69" s="42"/>
      <c r="M69" s="30">
        <f>M70</f>
        <v>418.6</v>
      </c>
      <c r="N69" s="30">
        <f>N70</f>
        <v>0</v>
      </c>
    </row>
    <row r="70" spans="3:14" ht="12.75">
      <c r="C70" s="88" t="s">
        <v>123</v>
      </c>
      <c r="D70" s="31" t="s">
        <v>117</v>
      </c>
      <c r="E70" s="31" t="s">
        <v>15</v>
      </c>
      <c r="F70" s="31" t="s">
        <v>2</v>
      </c>
      <c r="G70" s="31" t="s">
        <v>146</v>
      </c>
      <c r="H70" s="31" t="s">
        <v>124</v>
      </c>
      <c r="I70" s="30">
        <v>444.9</v>
      </c>
      <c r="J70" s="30"/>
      <c r="K70" s="30"/>
      <c r="L70" s="42"/>
      <c r="M70" s="30">
        <v>418.6</v>
      </c>
      <c r="N70" s="30"/>
    </row>
    <row r="71" spans="3:14" ht="25.5">
      <c r="C71" s="88" t="s">
        <v>147</v>
      </c>
      <c r="D71" s="31" t="s">
        <v>117</v>
      </c>
      <c r="E71" s="31" t="s">
        <v>15</v>
      </c>
      <c r="F71" s="31" t="s">
        <v>2</v>
      </c>
      <c r="G71" s="31" t="s">
        <v>148</v>
      </c>
      <c r="H71" s="31"/>
      <c r="I71" s="30">
        <f>I72</f>
        <v>6788.4</v>
      </c>
      <c r="J71" s="30"/>
      <c r="K71" s="30"/>
      <c r="L71" s="42"/>
      <c r="M71" s="30">
        <f>M72</f>
        <v>4520.3</v>
      </c>
      <c r="N71" s="30">
        <f aca="true" t="shared" si="12" ref="M71:N73">N72</f>
        <v>0</v>
      </c>
    </row>
    <row r="72" spans="3:14" ht="12.75">
      <c r="C72" s="88" t="s">
        <v>149</v>
      </c>
      <c r="D72" s="31" t="s">
        <v>117</v>
      </c>
      <c r="E72" s="31" t="s">
        <v>15</v>
      </c>
      <c r="F72" s="31" t="s">
        <v>2</v>
      </c>
      <c r="G72" s="31" t="s">
        <v>150</v>
      </c>
      <c r="H72" s="31"/>
      <c r="I72" s="30">
        <f>I73</f>
        <v>6788.4</v>
      </c>
      <c r="J72" s="30">
        <f>J73</f>
        <v>6320</v>
      </c>
      <c r="K72" s="30"/>
      <c r="L72" s="42"/>
      <c r="M72" s="30">
        <f t="shared" si="12"/>
        <v>4520.3</v>
      </c>
      <c r="N72" s="30">
        <f t="shared" si="12"/>
        <v>0</v>
      </c>
    </row>
    <row r="73" spans="3:14" ht="12.75">
      <c r="C73" s="88" t="s">
        <v>142</v>
      </c>
      <c r="D73" s="31" t="s">
        <v>117</v>
      </c>
      <c r="E73" s="31" t="s">
        <v>15</v>
      </c>
      <c r="F73" s="31" t="s">
        <v>2</v>
      </c>
      <c r="G73" s="31" t="s">
        <v>151</v>
      </c>
      <c r="H73" s="31"/>
      <c r="I73" s="30">
        <f>I74</f>
        <v>6788.4</v>
      </c>
      <c r="J73" s="30">
        <v>6320</v>
      </c>
      <c r="K73" s="30"/>
      <c r="L73" s="42"/>
      <c r="M73" s="30">
        <f t="shared" si="12"/>
        <v>4520.3</v>
      </c>
      <c r="N73" s="30">
        <f t="shared" si="12"/>
        <v>0</v>
      </c>
    </row>
    <row r="74" spans="3:14" ht="12.75">
      <c r="C74" s="88" t="s">
        <v>123</v>
      </c>
      <c r="D74" s="31" t="s">
        <v>117</v>
      </c>
      <c r="E74" s="31" t="s">
        <v>15</v>
      </c>
      <c r="F74" s="31" t="s">
        <v>2</v>
      </c>
      <c r="G74" s="31" t="s">
        <v>151</v>
      </c>
      <c r="H74" s="31" t="s">
        <v>124</v>
      </c>
      <c r="I74" s="30">
        <v>6788.4</v>
      </c>
      <c r="J74" s="30"/>
      <c r="K74" s="30"/>
      <c r="L74" s="42"/>
      <c r="M74" s="30">
        <v>4520.3</v>
      </c>
      <c r="N74" s="30"/>
    </row>
    <row r="75" spans="3:14" ht="12.75">
      <c r="C75" s="88" t="s">
        <v>152</v>
      </c>
      <c r="D75" s="31" t="s">
        <v>117</v>
      </c>
      <c r="E75" s="31" t="s">
        <v>15</v>
      </c>
      <c r="F75" s="31" t="s">
        <v>2</v>
      </c>
      <c r="G75" s="31" t="s">
        <v>153</v>
      </c>
      <c r="H75" s="31"/>
      <c r="I75" s="30">
        <f>I76</f>
        <v>12592.699999999999</v>
      </c>
      <c r="J75" s="30"/>
      <c r="K75" s="30"/>
      <c r="L75" s="42"/>
      <c r="M75" s="30">
        <f>M76</f>
        <v>7803.1</v>
      </c>
      <c r="N75" s="30">
        <f>N76</f>
        <v>0</v>
      </c>
    </row>
    <row r="76" spans="3:14" ht="12.75">
      <c r="C76" s="88" t="s">
        <v>479</v>
      </c>
      <c r="D76" s="31" t="s">
        <v>117</v>
      </c>
      <c r="E76" s="31" t="s">
        <v>15</v>
      </c>
      <c r="F76" s="31" t="s">
        <v>2</v>
      </c>
      <c r="G76" s="31" t="s">
        <v>154</v>
      </c>
      <c r="H76" s="31"/>
      <c r="I76" s="30">
        <f>I77+I81+I87+I83+I85</f>
        <v>12592.699999999999</v>
      </c>
      <c r="J76" s="30" t="e">
        <f>J77+J78+#REF!+#REF!+J79</f>
        <v>#REF!</v>
      </c>
      <c r="K76" s="30" t="e">
        <f>K77+K78+#REF!+#REF!+K79</f>
        <v>#REF!</v>
      </c>
      <c r="L76" s="42"/>
      <c r="M76" s="30">
        <f>M77+M81</f>
        <v>7803.1</v>
      </c>
      <c r="N76" s="30">
        <f>N77+N81</f>
        <v>0</v>
      </c>
    </row>
    <row r="77" spans="3:14" ht="12.75">
      <c r="C77" s="88" t="s">
        <v>155</v>
      </c>
      <c r="D77" s="31" t="s">
        <v>117</v>
      </c>
      <c r="E77" s="31" t="s">
        <v>15</v>
      </c>
      <c r="F77" s="31" t="s">
        <v>2</v>
      </c>
      <c r="G77" s="31" t="s">
        <v>156</v>
      </c>
      <c r="H77" s="31"/>
      <c r="I77" s="30">
        <f>I78+I79+I80</f>
        <v>12388.599999999999</v>
      </c>
      <c r="J77" s="30">
        <v>5402</v>
      </c>
      <c r="K77" s="30"/>
      <c r="L77" s="42"/>
      <c r="M77" s="30">
        <f>M78+M79+M80</f>
        <v>7803.1</v>
      </c>
      <c r="N77" s="30">
        <f>N78+N79+N80</f>
        <v>0</v>
      </c>
    </row>
    <row r="78" spans="3:14" ht="12.75">
      <c r="C78" s="88" t="s">
        <v>157</v>
      </c>
      <c r="D78" s="31" t="s">
        <v>117</v>
      </c>
      <c r="E78" s="31" t="s">
        <v>15</v>
      </c>
      <c r="F78" s="31" t="s">
        <v>2</v>
      </c>
      <c r="G78" s="31" t="s">
        <v>156</v>
      </c>
      <c r="H78" s="31" t="s">
        <v>158</v>
      </c>
      <c r="I78" s="30">
        <v>11035</v>
      </c>
      <c r="J78" s="30"/>
      <c r="K78" s="30"/>
      <c r="L78" s="42"/>
      <c r="M78" s="30">
        <v>6426.8</v>
      </c>
      <c r="N78" s="30"/>
    </row>
    <row r="79" spans="3:14" ht="12.75">
      <c r="C79" s="88" t="s">
        <v>87</v>
      </c>
      <c r="D79" s="31" t="s">
        <v>117</v>
      </c>
      <c r="E79" s="31" t="s">
        <v>15</v>
      </c>
      <c r="F79" s="31" t="s">
        <v>2</v>
      </c>
      <c r="G79" s="31" t="s">
        <v>156</v>
      </c>
      <c r="H79" s="31" t="s">
        <v>88</v>
      </c>
      <c r="I79" s="30">
        <v>1206.8</v>
      </c>
      <c r="J79" s="30"/>
      <c r="K79" s="30"/>
      <c r="L79" s="42"/>
      <c r="M79" s="30">
        <v>1323.5</v>
      </c>
      <c r="N79" s="30"/>
    </row>
    <row r="80" spans="3:14" ht="12" customHeight="1">
      <c r="C80" s="88" t="s">
        <v>93</v>
      </c>
      <c r="D80" s="31" t="s">
        <v>117</v>
      </c>
      <c r="E80" s="31" t="s">
        <v>15</v>
      </c>
      <c r="F80" s="31" t="s">
        <v>2</v>
      </c>
      <c r="G80" s="31" t="s">
        <v>156</v>
      </c>
      <c r="H80" s="31" t="s">
        <v>94</v>
      </c>
      <c r="I80" s="30">
        <v>146.8</v>
      </c>
      <c r="J80" s="30"/>
      <c r="K80" s="30"/>
      <c r="L80" s="42"/>
      <c r="M80" s="30">
        <v>52.8</v>
      </c>
      <c r="N80" s="30"/>
    </row>
    <row r="81" spans="3:14" ht="12.75" hidden="1">
      <c r="C81" s="88" t="s">
        <v>161</v>
      </c>
      <c r="D81" s="31" t="s">
        <v>117</v>
      </c>
      <c r="E81" s="31" t="s">
        <v>15</v>
      </c>
      <c r="F81" s="31" t="s">
        <v>2</v>
      </c>
      <c r="G81" s="31" t="s">
        <v>162</v>
      </c>
      <c r="H81" s="31"/>
      <c r="I81" s="30">
        <f>I82</f>
        <v>0</v>
      </c>
      <c r="J81" s="30"/>
      <c r="K81" s="30"/>
      <c r="L81" s="42"/>
      <c r="M81" s="30">
        <f>M82</f>
        <v>0</v>
      </c>
      <c r="N81" s="30">
        <f>N82</f>
        <v>0</v>
      </c>
    </row>
    <row r="82" spans="3:14" ht="12.75" hidden="1">
      <c r="C82" s="88" t="s">
        <v>87</v>
      </c>
      <c r="D82" s="31" t="s">
        <v>117</v>
      </c>
      <c r="E82" s="31" t="s">
        <v>15</v>
      </c>
      <c r="F82" s="31" t="s">
        <v>2</v>
      </c>
      <c r="G82" s="31" t="s">
        <v>162</v>
      </c>
      <c r="H82" s="31" t="s">
        <v>88</v>
      </c>
      <c r="I82" s="30">
        <f>M82+N82</f>
        <v>0</v>
      </c>
      <c r="J82" s="30"/>
      <c r="K82" s="30"/>
      <c r="L82" s="42"/>
      <c r="M82" s="30"/>
      <c r="N82" s="30"/>
    </row>
    <row r="83" spans="3:14" ht="12.75">
      <c r="C83" s="88" t="s">
        <v>480</v>
      </c>
      <c r="D83" s="31" t="s">
        <v>117</v>
      </c>
      <c r="E83" s="31" t="s">
        <v>15</v>
      </c>
      <c r="F83" s="31" t="s">
        <v>2</v>
      </c>
      <c r="G83" s="31" t="s">
        <v>481</v>
      </c>
      <c r="H83" s="31"/>
      <c r="I83" s="30">
        <f>I84</f>
        <v>30</v>
      </c>
      <c r="J83" s="30"/>
      <c r="K83" s="30"/>
      <c r="L83" s="42"/>
      <c r="M83" s="30"/>
      <c r="N83" s="30"/>
    </row>
    <row r="84" spans="3:14" ht="12.75">
      <c r="C84" s="88" t="s">
        <v>87</v>
      </c>
      <c r="D84" s="31" t="s">
        <v>117</v>
      </c>
      <c r="E84" s="31" t="s">
        <v>15</v>
      </c>
      <c r="F84" s="31" t="s">
        <v>2</v>
      </c>
      <c r="G84" s="31" t="s">
        <v>482</v>
      </c>
      <c r="H84" s="31" t="s">
        <v>88</v>
      </c>
      <c r="I84" s="30">
        <v>30</v>
      </c>
      <c r="J84" s="30"/>
      <c r="K84" s="30"/>
      <c r="L84" s="42"/>
      <c r="M84" s="30"/>
      <c r="N84" s="30"/>
    </row>
    <row r="85" spans="3:14" ht="12.75">
      <c r="C85" s="88" t="s">
        <v>483</v>
      </c>
      <c r="D85" s="31" t="s">
        <v>117</v>
      </c>
      <c r="E85" s="31" t="s">
        <v>15</v>
      </c>
      <c r="F85" s="31" t="s">
        <v>2</v>
      </c>
      <c r="G85" s="31" t="s">
        <v>484</v>
      </c>
      <c r="H85" s="31"/>
      <c r="I85" s="30">
        <f>I86</f>
        <v>100</v>
      </c>
      <c r="J85" s="30"/>
      <c r="K85" s="30"/>
      <c r="L85" s="42"/>
      <c r="M85" s="30"/>
      <c r="N85" s="30"/>
    </row>
    <row r="86" spans="3:14" ht="12.75">
      <c r="C86" s="88" t="s">
        <v>87</v>
      </c>
      <c r="D86" s="31" t="s">
        <v>117</v>
      </c>
      <c r="E86" s="31" t="s">
        <v>15</v>
      </c>
      <c r="F86" s="31" t="s">
        <v>2</v>
      </c>
      <c r="G86" s="31" t="s">
        <v>484</v>
      </c>
      <c r="H86" s="31" t="s">
        <v>88</v>
      </c>
      <c r="I86" s="30">
        <v>100</v>
      </c>
      <c r="J86" s="30"/>
      <c r="K86" s="30"/>
      <c r="L86" s="42"/>
      <c r="M86" s="30"/>
      <c r="N86" s="30"/>
    </row>
    <row r="87" spans="3:14" ht="12.75">
      <c r="C87" s="88" t="s">
        <v>485</v>
      </c>
      <c r="D87" s="31" t="s">
        <v>117</v>
      </c>
      <c r="E87" s="31" t="s">
        <v>15</v>
      </c>
      <c r="F87" s="31" t="s">
        <v>2</v>
      </c>
      <c r="G87" s="31" t="s">
        <v>486</v>
      </c>
      <c r="H87" s="31"/>
      <c r="I87" s="30">
        <f>I88</f>
        <v>74.1</v>
      </c>
      <c r="J87" s="30"/>
      <c r="K87" s="30"/>
      <c r="L87" s="42"/>
      <c r="M87" s="30"/>
      <c r="N87" s="30"/>
    </row>
    <row r="88" spans="3:14" ht="12.75">
      <c r="C88" s="88" t="s">
        <v>87</v>
      </c>
      <c r="D88" s="31" t="s">
        <v>117</v>
      </c>
      <c r="E88" s="31" t="s">
        <v>15</v>
      </c>
      <c r="F88" s="31" t="s">
        <v>2</v>
      </c>
      <c r="G88" s="31" t="s">
        <v>486</v>
      </c>
      <c r="H88" s="31" t="s">
        <v>88</v>
      </c>
      <c r="I88" s="30">
        <v>74.1</v>
      </c>
      <c r="J88" s="30"/>
      <c r="K88" s="30"/>
      <c r="L88" s="42"/>
      <c r="M88" s="30"/>
      <c r="N88" s="30"/>
    </row>
    <row r="89" spans="3:14" ht="12.75">
      <c r="C89" s="88" t="s">
        <v>34</v>
      </c>
      <c r="D89" s="31" t="s">
        <v>117</v>
      </c>
      <c r="E89" s="31" t="s">
        <v>15</v>
      </c>
      <c r="F89" s="31" t="s">
        <v>3</v>
      </c>
      <c r="G89" s="31"/>
      <c r="H89" s="31"/>
      <c r="I89" s="30">
        <f>I90+I102</f>
        <v>3901.7</v>
      </c>
      <c r="J89" s="30"/>
      <c r="K89" s="30"/>
      <c r="L89" s="42"/>
      <c r="M89" s="30">
        <f>M90+M102</f>
        <v>3494.2</v>
      </c>
      <c r="N89" s="30">
        <f>N90+N102</f>
        <v>0</v>
      </c>
    </row>
    <row r="90" spans="3:14" ht="25.5">
      <c r="C90" s="88" t="s">
        <v>473</v>
      </c>
      <c r="D90" s="31" t="s">
        <v>117</v>
      </c>
      <c r="E90" s="31" t="s">
        <v>15</v>
      </c>
      <c r="F90" s="31" t="s">
        <v>3</v>
      </c>
      <c r="G90" s="31" t="s">
        <v>137</v>
      </c>
      <c r="H90" s="31"/>
      <c r="I90" s="30">
        <f>I91</f>
        <v>3893.7</v>
      </c>
      <c r="J90" s="30">
        <f>J92+J97</f>
        <v>2470.5</v>
      </c>
      <c r="K90" s="30"/>
      <c r="L90" s="42"/>
      <c r="M90" s="30">
        <f>M91</f>
        <v>3486.2</v>
      </c>
      <c r="N90" s="30">
        <f>N91</f>
        <v>0</v>
      </c>
    </row>
    <row r="91" spans="3:14" ht="12.75">
      <c r="C91" s="92" t="s">
        <v>163</v>
      </c>
      <c r="D91" s="31" t="s">
        <v>117</v>
      </c>
      <c r="E91" s="31" t="s">
        <v>15</v>
      </c>
      <c r="F91" s="31" t="s">
        <v>3</v>
      </c>
      <c r="G91" s="31" t="s">
        <v>164</v>
      </c>
      <c r="H91" s="31"/>
      <c r="I91" s="30">
        <f>I92+I97</f>
        <v>3893.7</v>
      </c>
      <c r="J91" s="30"/>
      <c r="K91" s="30"/>
      <c r="L91" s="42"/>
      <c r="M91" s="30">
        <f>M92+M97</f>
        <v>3486.2</v>
      </c>
      <c r="N91" s="30">
        <f>N92+N97</f>
        <v>0</v>
      </c>
    </row>
    <row r="92" spans="3:14" ht="25.5">
      <c r="C92" s="92" t="s">
        <v>165</v>
      </c>
      <c r="D92" s="31" t="s">
        <v>117</v>
      </c>
      <c r="E92" s="31" t="s">
        <v>15</v>
      </c>
      <c r="F92" s="31" t="s">
        <v>3</v>
      </c>
      <c r="G92" s="31" t="s">
        <v>166</v>
      </c>
      <c r="H92" s="31"/>
      <c r="I92" s="30">
        <f>I93</f>
        <v>918.6999999999999</v>
      </c>
      <c r="J92" s="30">
        <f>J93+J94+J95</f>
        <v>1036</v>
      </c>
      <c r="K92" s="30"/>
      <c r="L92" s="42"/>
      <c r="M92" s="30">
        <f>M93</f>
        <v>877.9999999999999</v>
      </c>
      <c r="N92" s="30">
        <f>N93</f>
        <v>0</v>
      </c>
    </row>
    <row r="93" spans="3:14" ht="12.75">
      <c r="C93" s="88" t="s">
        <v>91</v>
      </c>
      <c r="D93" s="31" t="s">
        <v>117</v>
      </c>
      <c r="E93" s="31" t="s">
        <v>15</v>
      </c>
      <c r="F93" s="31" t="s">
        <v>3</v>
      </c>
      <c r="G93" s="31" t="s">
        <v>167</v>
      </c>
      <c r="H93" s="31"/>
      <c r="I93" s="30">
        <f>I94+I95+I96</f>
        <v>918.6999999999999</v>
      </c>
      <c r="J93" s="30">
        <v>918.2</v>
      </c>
      <c r="K93" s="30"/>
      <c r="L93" s="42"/>
      <c r="M93" s="30">
        <f>M94+M95+M96</f>
        <v>877.9999999999999</v>
      </c>
      <c r="N93" s="30">
        <f>N94+N95+N96</f>
        <v>0</v>
      </c>
    </row>
    <row r="94" spans="3:14" ht="12.75">
      <c r="C94" s="88" t="s">
        <v>85</v>
      </c>
      <c r="D94" s="31" t="s">
        <v>117</v>
      </c>
      <c r="E94" s="31" t="s">
        <v>15</v>
      </c>
      <c r="F94" s="31" t="s">
        <v>3</v>
      </c>
      <c r="G94" s="31" t="s">
        <v>167</v>
      </c>
      <c r="H94" s="31" t="s">
        <v>86</v>
      </c>
      <c r="I94" s="30">
        <v>869.5</v>
      </c>
      <c r="J94" s="30">
        <v>111.8</v>
      </c>
      <c r="K94" s="30"/>
      <c r="L94" s="42"/>
      <c r="M94" s="30">
        <v>828.9</v>
      </c>
      <c r="N94" s="30"/>
    </row>
    <row r="95" spans="3:14" ht="12.75">
      <c r="C95" s="88" t="s">
        <v>87</v>
      </c>
      <c r="D95" s="31" t="s">
        <v>117</v>
      </c>
      <c r="E95" s="31" t="s">
        <v>15</v>
      </c>
      <c r="F95" s="31" t="s">
        <v>3</v>
      </c>
      <c r="G95" s="31" t="s">
        <v>167</v>
      </c>
      <c r="H95" s="31" t="s">
        <v>88</v>
      </c>
      <c r="I95" s="30">
        <v>48.4</v>
      </c>
      <c r="J95" s="30">
        <v>6</v>
      </c>
      <c r="K95" s="30"/>
      <c r="L95" s="42"/>
      <c r="M95" s="30">
        <v>46.3</v>
      </c>
      <c r="N95" s="30"/>
    </row>
    <row r="96" spans="3:14" ht="12.75">
      <c r="C96" s="88" t="s">
        <v>93</v>
      </c>
      <c r="D96" s="31" t="s">
        <v>117</v>
      </c>
      <c r="E96" s="31" t="s">
        <v>15</v>
      </c>
      <c r="F96" s="31" t="s">
        <v>3</v>
      </c>
      <c r="G96" s="31" t="s">
        <v>167</v>
      </c>
      <c r="H96" s="31" t="s">
        <v>94</v>
      </c>
      <c r="I96" s="30">
        <v>0.8</v>
      </c>
      <c r="J96" s="30"/>
      <c r="K96" s="30"/>
      <c r="L96" s="42"/>
      <c r="M96" s="30">
        <v>2.8</v>
      </c>
      <c r="N96" s="30"/>
    </row>
    <row r="97" spans="3:14" ht="25.5">
      <c r="C97" s="92" t="s">
        <v>168</v>
      </c>
      <c r="D97" s="31" t="s">
        <v>117</v>
      </c>
      <c r="E97" s="31" t="s">
        <v>15</v>
      </c>
      <c r="F97" s="31" t="s">
        <v>3</v>
      </c>
      <c r="G97" s="31" t="s">
        <v>169</v>
      </c>
      <c r="H97" s="31"/>
      <c r="I97" s="30">
        <f>I98</f>
        <v>2975</v>
      </c>
      <c r="J97" s="30">
        <f>J98+J99+J100</f>
        <v>1434.5</v>
      </c>
      <c r="K97" s="30"/>
      <c r="L97" s="42"/>
      <c r="M97" s="30">
        <f>M98</f>
        <v>2608.2</v>
      </c>
      <c r="N97" s="30">
        <f>N98</f>
        <v>0</v>
      </c>
    </row>
    <row r="98" spans="3:14" ht="38.25">
      <c r="C98" s="88" t="s">
        <v>170</v>
      </c>
      <c r="D98" s="31" t="s">
        <v>117</v>
      </c>
      <c r="E98" s="31" t="s">
        <v>15</v>
      </c>
      <c r="F98" s="31" t="s">
        <v>3</v>
      </c>
      <c r="G98" s="31" t="s">
        <v>171</v>
      </c>
      <c r="H98" s="31"/>
      <c r="I98" s="30">
        <f>I99+I100+I101</f>
        <v>2975</v>
      </c>
      <c r="J98" s="30">
        <v>1434.5</v>
      </c>
      <c r="K98" s="30"/>
      <c r="L98" s="42"/>
      <c r="M98" s="30">
        <f>M99+M100+M101</f>
        <v>2608.2</v>
      </c>
      <c r="N98" s="30">
        <f>N99+N100+N101</f>
        <v>0</v>
      </c>
    </row>
    <row r="99" spans="3:14" ht="12.75">
      <c r="C99" s="88" t="s">
        <v>157</v>
      </c>
      <c r="D99" s="31" t="s">
        <v>117</v>
      </c>
      <c r="E99" s="31" t="s">
        <v>15</v>
      </c>
      <c r="F99" s="31" t="s">
        <v>3</v>
      </c>
      <c r="G99" s="31" t="s">
        <v>171</v>
      </c>
      <c r="H99" s="31" t="s">
        <v>158</v>
      </c>
      <c r="I99" s="30">
        <v>2770.6</v>
      </c>
      <c r="J99" s="30"/>
      <c r="K99" s="30"/>
      <c r="L99" s="42"/>
      <c r="M99" s="30">
        <v>2405</v>
      </c>
      <c r="N99" s="30"/>
    </row>
    <row r="100" spans="3:14" ht="12.75">
      <c r="C100" s="88" t="s">
        <v>87</v>
      </c>
      <c r="D100" s="31" t="s">
        <v>117</v>
      </c>
      <c r="E100" s="31" t="s">
        <v>15</v>
      </c>
      <c r="F100" s="31" t="s">
        <v>3</v>
      </c>
      <c r="G100" s="31" t="s">
        <v>171</v>
      </c>
      <c r="H100" s="31" t="s">
        <v>88</v>
      </c>
      <c r="I100" s="30">
        <v>202.1</v>
      </c>
      <c r="J100" s="30"/>
      <c r="K100" s="30"/>
      <c r="L100" s="42"/>
      <c r="M100" s="30">
        <v>202</v>
      </c>
      <c r="N100" s="30"/>
    </row>
    <row r="101" spans="3:14" ht="12.75">
      <c r="C101" s="88" t="s">
        <v>93</v>
      </c>
      <c r="D101" s="31" t="s">
        <v>117</v>
      </c>
      <c r="E101" s="31" t="s">
        <v>15</v>
      </c>
      <c r="F101" s="31" t="s">
        <v>3</v>
      </c>
      <c r="G101" s="31" t="s">
        <v>171</v>
      </c>
      <c r="H101" s="31" t="s">
        <v>94</v>
      </c>
      <c r="I101" s="30">
        <v>2.3</v>
      </c>
      <c r="J101" s="42"/>
      <c r="K101" s="42"/>
      <c r="L101" s="42"/>
      <c r="M101" s="30">
        <v>1.2</v>
      </c>
      <c r="N101" s="30"/>
    </row>
    <row r="102" spans="3:14" ht="25.5">
      <c r="C102" s="92" t="s">
        <v>172</v>
      </c>
      <c r="D102" s="31" t="s">
        <v>117</v>
      </c>
      <c r="E102" s="31" t="s">
        <v>15</v>
      </c>
      <c r="F102" s="31" t="s">
        <v>3</v>
      </c>
      <c r="G102" s="31" t="s">
        <v>173</v>
      </c>
      <c r="H102" s="31"/>
      <c r="I102" s="30">
        <f>I103</f>
        <v>8</v>
      </c>
      <c r="J102" s="42"/>
      <c r="K102" s="42"/>
      <c r="L102" s="42"/>
      <c r="M102" s="30">
        <f aca="true" t="shared" si="13" ref="M102:N105">M103</f>
        <v>8</v>
      </c>
      <c r="N102" s="30">
        <f t="shared" si="13"/>
        <v>0</v>
      </c>
    </row>
    <row r="103" spans="3:14" ht="25.5">
      <c r="C103" s="90" t="s">
        <v>487</v>
      </c>
      <c r="D103" s="31" t="s">
        <v>117</v>
      </c>
      <c r="E103" s="31" t="s">
        <v>15</v>
      </c>
      <c r="F103" s="31" t="s">
        <v>3</v>
      </c>
      <c r="G103" s="31" t="s">
        <v>174</v>
      </c>
      <c r="H103" s="31"/>
      <c r="I103" s="30">
        <f>I104</f>
        <v>8</v>
      </c>
      <c r="J103" s="42"/>
      <c r="K103" s="42"/>
      <c r="L103" s="42"/>
      <c r="M103" s="30">
        <f t="shared" si="13"/>
        <v>8</v>
      </c>
      <c r="N103" s="30">
        <f t="shared" si="13"/>
        <v>0</v>
      </c>
    </row>
    <row r="104" spans="3:14" ht="25.5">
      <c r="C104" s="88" t="s">
        <v>488</v>
      </c>
      <c r="D104" s="31" t="s">
        <v>117</v>
      </c>
      <c r="E104" s="31" t="s">
        <v>15</v>
      </c>
      <c r="F104" s="31" t="s">
        <v>3</v>
      </c>
      <c r="G104" s="31" t="s">
        <v>175</v>
      </c>
      <c r="H104" s="31"/>
      <c r="I104" s="30">
        <f>I105</f>
        <v>8</v>
      </c>
      <c r="J104" s="42"/>
      <c r="K104" s="42"/>
      <c r="L104" s="42"/>
      <c r="M104" s="30">
        <f t="shared" si="13"/>
        <v>8</v>
      </c>
      <c r="N104" s="30">
        <f t="shared" si="13"/>
        <v>0</v>
      </c>
    </row>
    <row r="105" spans="3:14" ht="12.75">
      <c r="C105" s="92" t="s">
        <v>489</v>
      </c>
      <c r="D105" s="31" t="s">
        <v>117</v>
      </c>
      <c r="E105" s="31" t="s">
        <v>15</v>
      </c>
      <c r="F105" s="31" t="s">
        <v>3</v>
      </c>
      <c r="G105" s="31" t="s">
        <v>176</v>
      </c>
      <c r="H105" s="31"/>
      <c r="I105" s="30">
        <f>I106</f>
        <v>8</v>
      </c>
      <c r="J105" s="42"/>
      <c r="K105" s="42"/>
      <c r="L105" s="42"/>
      <c r="M105" s="30">
        <f t="shared" si="13"/>
        <v>8</v>
      </c>
      <c r="N105" s="30">
        <f t="shared" si="13"/>
        <v>0</v>
      </c>
    </row>
    <row r="106" spans="3:14" ht="12.75">
      <c r="C106" s="88" t="s">
        <v>87</v>
      </c>
      <c r="D106" s="31" t="s">
        <v>117</v>
      </c>
      <c r="E106" s="31" t="s">
        <v>15</v>
      </c>
      <c r="F106" s="31" t="s">
        <v>3</v>
      </c>
      <c r="G106" s="31" t="s">
        <v>176</v>
      </c>
      <c r="H106" s="31" t="s">
        <v>88</v>
      </c>
      <c r="I106" s="30">
        <f>M106+N106</f>
        <v>8</v>
      </c>
      <c r="J106" s="42"/>
      <c r="K106" s="42"/>
      <c r="L106" s="42"/>
      <c r="M106" s="30">
        <v>8</v>
      </c>
      <c r="N106" s="30"/>
    </row>
    <row r="107" spans="3:14" ht="12.75">
      <c r="C107" s="88" t="s">
        <v>17</v>
      </c>
      <c r="D107" s="31" t="s">
        <v>117</v>
      </c>
      <c r="E107" s="31" t="s">
        <v>8</v>
      </c>
      <c r="F107" s="31"/>
      <c r="G107" s="31"/>
      <c r="H107" s="31"/>
      <c r="I107" s="30">
        <f>I108</f>
        <v>171.7</v>
      </c>
      <c r="J107" s="42"/>
      <c r="K107" s="42"/>
      <c r="L107" s="42"/>
      <c r="M107" s="30">
        <f>M108</f>
        <v>205.5</v>
      </c>
      <c r="N107" s="30">
        <f>N108</f>
        <v>0</v>
      </c>
    </row>
    <row r="108" spans="3:14" ht="12.75">
      <c r="C108" s="88" t="s">
        <v>19</v>
      </c>
      <c r="D108" s="31" t="s">
        <v>117</v>
      </c>
      <c r="E108" s="31" t="s">
        <v>8</v>
      </c>
      <c r="F108" s="31" t="s">
        <v>5</v>
      </c>
      <c r="G108" s="31"/>
      <c r="H108" s="31"/>
      <c r="I108" s="30">
        <f>I112</f>
        <v>171.7</v>
      </c>
      <c r="J108" s="42"/>
      <c r="K108" s="42"/>
      <c r="L108" s="42"/>
      <c r="M108" s="30">
        <f>M112</f>
        <v>205.5</v>
      </c>
      <c r="N108" s="30">
        <f>N112</f>
        <v>0</v>
      </c>
    </row>
    <row r="109" spans="3:14" ht="25.5">
      <c r="C109" s="88" t="s">
        <v>477</v>
      </c>
      <c r="D109" s="31" t="s">
        <v>117</v>
      </c>
      <c r="E109" s="31" t="s">
        <v>8</v>
      </c>
      <c r="F109" s="31" t="s">
        <v>5</v>
      </c>
      <c r="G109" s="31" t="s">
        <v>129</v>
      </c>
      <c r="H109" s="31"/>
      <c r="I109" s="30">
        <f>I110</f>
        <v>171.7</v>
      </c>
      <c r="J109" s="42"/>
      <c r="K109" s="42"/>
      <c r="L109" s="42"/>
      <c r="M109" s="30">
        <f aca="true" t="shared" si="14" ref="M109:N111">M110</f>
        <v>205.5</v>
      </c>
      <c r="N109" s="30">
        <f t="shared" si="14"/>
        <v>0</v>
      </c>
    </row>
    <row r="110" spans="3:14" ht="12.75">
      <c r="C110" s="88" t="s">
        <v>177</v>
      </c>
      <c r="D110" s="31" t="s">
        <v>117</v>
      </c>
      <c r="E110" s="31" t="s">
        <v>8</v>
      </c>
      <c r="F110" s="31" t="s">
        <v>5</v>
      </c>
      <c r="G110" s="31" t="s">
        <v>178</v>
      </c>
      <c r="H110" s="31"/>
      <c r="I110" s="30">
        <f>I111</f>
        <v>171.7</v>
      </c>
      <c r="J110" s="42"/>
      <c r="K110" s="42"/>
      <c r="L110" s="42"/>
      <c r="M110" s="30">
        <f t="shared" si="14"/>
        <v>205.5</v>
      </c>
      <c r="N110" s="30">
        <f t="shared" si="14"/>
        <v>0</v>
      </c>
    </row>
    <row r="111" spans="3:14" ht="25.5">
      <c r="C111" s="88" t="s">
        <v>413</v>
      </c>
      <c r="D111" s="31" t="s">
        <v>117</v>
      </c>
      <c r="E111" s="31" t="s">
        <v>8</v>
      </c>
      <c r="F111" s="31" t="s">
        <v>5</v>
      </c>
      <c r="G111" s="31" t="s">
        <v>179</v>
      </c>
      <c r="H111" s="31"/>
      <c r="I111" s="30">
        <f>I112</f>
        <v>171.7</v>
      </c>
      <c r="J111" s="42"/>
      <c r="K111" s="42"/>
      <c r="L111" s="42"/>
      <c r="M111" s="30">
        <f t="shared" si="14"/>
        <v>205.5</v>
      </c>
      <c r="N111" s="30">
        <f t="shared" si="14"/>
        <v>0</v>
      </c>
    </row>
    <row r="112" spans="3:14" ht="46.5" customHeight="1">
      <c r="C112" s="90" t="s">
        <v>490</v>
      </c>
      <c r="D112" s="31" t="s">
        <v>117</v>
      </c>
      <c r="E112" s="31" t="s">
        <v>8</v>
      </c>
      <c r="F112" s="31" t="s">
        <v>5</v>
      </c>
      <c r="G112" s="31" t="s">
        <v>180</v>
      </c>
      <c r="H112" s="31"/>
      <c r="I112" s="30">
        <f>I113+I114</f>
        <v>171.7</v>
      </c>
      <c r="J112" s="42"/>
      <c r="K112" s="42"/>
      <c r="L112" s="42"/>
      <c r="M112" s="30">
        <f>M113+M114</f>
        <v>205.5</v>
      </c>
      <c r="N112" s="30">
        <f>N113+N114</f>
        <v>0</v>
      </c>
    </row>
    <row r="113" spans="3:14" ht="12.75">
      <c r="C113" s="88" t="s">
        <v>87</v>
      </c>
      <c r="D113" s="31" t="s">
        <v>117</v>
      </c>
      <c r="E113" s="34">
        <v>10</v>
      </c>
      <c r="F113" s="31" t="s">
        <v>5</v>
      </c>
      <c r="G113" s="31" t="s">
        <v>180</v>
      </c>
      <c r="H113" s="31" t="s">
        <v>88</v>
      </c>
      <c r="I113" s="30">
        <v>2.7</v>
      </c>
      <c r="J113" s="42"/>
      <c r="K113" s="42"/>
      <c r="L113" s="42"/>
      <c r="M113" s="30">
        <v>2.4</v>
      </c>
      <c r="N113" s="30"/>
    </row>
    <row r="114" spans="3:14" ht="12.75">
      <c r="C114" s="88" t="s">
        <v>181</v>
      </c>
      <c r="D114" s="31" t="s">
        <v>117</v>
      </c>
      <c r="E114" s="34">
        <v>10</v>
      </c>
      <c r="F114" s="31" t="s">
        <v>5</v>
      </c>
      <c r="G114" s="31" t="s">
        <v>180</v>
      </c>
      <c r="H114" s="31" t="s">
        <v>182</v>
      </c>
      <c r="I114" s="30">
        <v>169</v>
      </c>
      <c r="J114" s="42"/>
      <c r="K114" s="42"/>
      <c r="L114" s="42"/>
      <c r="M114" s="30">
        <v>203.1</v>
      </c>
      <c r="N114" s="30"/>
    </row>
    <row r="115" spans="3:14" ht="15.75">
      <c r="C115" s="89" t="s">
        <v>183</v>
      </c>
      <c r="D115" s="32">
        <v>125</v>
      </c>
      <c r="E115" s="33"/>
      <c r="F115" s="33"/>
      <c r="G115" s="33"/>
      <c r="H115" s="33"/>
      <c r="I115" s="28">
        <f aca="true" t="shared" si="15" ref="I115:N115">I116+I209+I223</f>
        <v>368703.69999999995</v>
      </c>
      <c r="J115" s="28" t="e">
        <f t="shared" si="15"/>
        <v>#REF!</v>
      </c>
      <c r="K115" s="28" t="e">
        <f t="shared" si="15"/>
        <v>#REF!</v>
      </c>
      <c r="L115" s="28" t="e">
        <f t="shared" si="15"/>
        <v>#REF!</v>
      </c>
      <c r="M115" s="28" t="e">
        <f t="shared" si="15"/>
        <v>#REF!</v>
      </c>
      <c r="N115" s="28" t="e">
        <f t="shared" si="15"/>
        <v>#REF!</v>
      </c>
    </row>
    <row r="116" spans="3:14" ht="12.75">
      <c r="C116" s="88" t="s">
        <v>12</v>
      </c>
      <c r="D116" s="34">
        <v>125</v>
      </c>
      <c r="E116" s="31" t="s">
        <v>11</v>
      </c>
      <c r="F116" s="31"/>
      <c r="G116" s="31"/>
      <c r="H116" s="31"/>
      <c r="I116" s="30">
        <f>I117+I130+I177+I186+I169</f>
        <v>360682.39999999997</v>
      </c>
      <c r="J116" s="30" t="e">
        <f>J117+J130+J177+J186</f>
        <v>#REF!</v>
      </c>
      <c r="K116" s="30" t="e">
        <f>K117+K130+K177+K186</f>
        <v>#REF!</v>
      </c>
      <c r="L116" s="30" t="e">
        <f>L117+L130+L177+L186</f>
        <v>#REF!</v>
      </c>
      <c r="M116" s="30" t="e">
        <f>M117+M130+M177+M186</f>
        <v>#REF!</v>
      </c>
      <c r="N116" s="30" t="e">
        <f>N117+N130+N177+N186</f>
        <v>#REF!</v>
      </c>
    </row>
    <row r="117" spans="3:14" ht="12.75">
      <c r="C117" s="88" t="s">
        <v>13</v>
      </c>
      <c r="D117" s="34">
        <v>125</v>
      </c>
      <c r="E117" s="31" t="s">
        <v>11</v>
      </c>
      <c r="F117" s="31" t="s">
        <v>2</v>
      </c>
      <c r="G117" s="34"/>
      <c r="H117" s="31"/>
      <c r="I117" s="30">
        <f aca="true" t="shared" si="16" ref="I117:N117">I118</f>
        <v>91660.79999999999</v>
      </c>
      <c r="J117" s="30">
        <f t="shared" si="16"/>
        <v>0</v>
      </c>
      <c r="K117" s="30">
        <f t="shared" si="16"/>
        <v>0</v>
      </c>
      <c r="L117" s="30">
        <f t="shared" si="16"/>
        <v>0</v>
      </c>
      <c r="M117" s="30">
        <f t="shared" si="16"/>
        <v>18228</v>
      </c>
      <c r="N117" s="30">
        <f t="shared" si="16"/>
        <v>60149.4</v>
      </c>
    </row>
    <row r="118" spans="3:14" ht="25.5">
      <c r="C118" s="88" t="s">
        <v>184</v>
      </c>
      <c r="D118" s="34">
        <v>125</v>
      </c>
      <c r="E118" s="31" t="s">
        <v>11</v>
      </c>
      <c r="F118" s="31" t="s">
        <v>2</v>
      </c>
      <c r="G118" s="34" t="s">
        <v>185</v>
      </c>
      <c r="H118" s="31"/>
      <c r="I118" s="30">
        <f>I119</f>
        <v>91660.79999999999</v>
      </c>
      <c r="J118" s="30">
        <f>J119</f>
        <v>0</v>
      </c>
      <c r="K118" s="30">
        <f>K119</f>
        <v>0</v>
      </c>
      <c r="L118" s="42"/>
      <c r="M118" s="30">
        <f>M119</f>
        <v>18228</v>
      </c>
      <c r="N118" s="30">
        <f>N119</f>
        <v>60149.4</v>
      </c>
    </row>
    <row r="119" spans="3:14" ht="12.75">
      <c r="C119" s="88" t="s">
        <v>186</v>
      </c>
      <c r="D119" s="34">
        <v>125</v>
      </c>
      <c r="E119" s="31" t="s">
        <v>11</v>
      </c>
      <c r="F119" s="31" t="s">
        <v>2</v>
      </c>
      <c r="G119" s="34" t="s">
        <v>187</v>
      </c>
      <c r="H119" s="31"/>
      <c r="I119" s="30">
        <f>I120+I127+I125</f>
        <v>91660.79999999999</v>
      </c>
      <c r="J119" s="30">
        <f>J120+J127</f>
        <v>0</v>
      </c>
      <c r="K119" s="30">
        <f>K120+K127</f>
        <v>0</v>
      </c>
      <c r="L119" s="30">
        <f>L120+L127</f>
        <v>0</v>
      </c>
      <c r="M119" s="30">
        <f>M120+M127</f>
        <v>18228</v>
      </c>
      <c r="N119" s="30">
        <f>N120+N127</f>
        <v>60149.4</v>
      </c>
    </row>
    <row r="120" spans="3:14" ht="25.5">
      <c r="C120" s="100" t="s">
        <v>491</v>
      </c>
      <c r="D120" s="34">
        <v>125</v>
      </c>
      <c r="E120" s="31" t="s">
        <v>11</v>
      </c>
      <c r="F120" s="31" t="s">
        <v>2</v>
      </c>
      <c r="G120" s="34" t="s">
        <v>188</v>
      </c>
      <c r="H120" s="31"/>
      <c r="I120" s="30">
        <f>I121+I123</f>
        <v>89742.9</v>
      </c>
      <c r="J120" s="30"/>
      <c r="K120" s="30"/>
      <c r="L120" s="42"/>
      <c r="M120" s="30">
        <f>M121+M123</f>
        <v>18228</v>
      </c>
      <c r="N120" s="30">
        <f>N121+N123</f>
        <v>60102</v>
      </c>
    </row>
    <row r="121" spans="3:14" ht="12.75">
      <c r="C121" s="88" t="s">
        <v>189</v>
      </c>
      <c r="D121" s="34">
        <v>125</v>
      </c>
      <c r="E121" s="31" t="s">
        <v>11</v>
      </c>
      <c r="F121" s="31" t="s">
        <v>2</v>
      </c>
      <c r="G121" s="34" t="s">
        <v>190</v>
      </c>
      <c r="H121" s="31"/>
      <c r="I121" s="30">
        <f>I122</f>
        <v>26852.7</v>
      </c>
      <c r="J121" s="30">
        <f>J122</f>
        <v>0</v>
      </c>
      <c r="K121" s="30">
        <f>K122</f>
        <v>0</v>
      </c>
      <c r="L121" s="42"/>
      <c r="M121" s="30">
        <f>M122</f>
        <v>18228</v>
      </c>
      <c r="N121" s="118">
        <f>N122</f>
        <v>0</v>
      </c>
    </row>
    <row r="122" spans="3:14" ht="12.75">
      <c r="C122" s="88" t="s">
        <v>123</v>
      </c>
      <c r="D122" s="34">
        <v>125</v>
      </c>
      <c r="E122" s="31" t="s">
        <v>11</v>
      </c>
      <c r="F122" s="31" t="s">
        <v>2</v>
      </c>
      <c r="G122" s="34" t="s">
        <v>190</v>
      </c>
      <c r="H122" s="31" t="s">
        <v>124</v>
      </c>
      <c r="I122" s="30">
        <v>26852.7</v>
      </c>
      <c r="J122" s="30"/>
      <c r="K122" s="30"/>
      <c r="L122" s="47"/>
      <c r="M122" s="30">
        <v>18228</v>
      </c>
      <c r="N122" s="118"/>
    </row>
    <row r="123" spans="3:14" ht="25.5">
      <c r="C123" s="88" t="s">
        <v>492</v>
      </c>
      <c r="D123" s="34">
        <v>125</v>
      </c>
      <c r="E123" s="31" t="s">
        <v>11</v>
      </c>
      <c r="F123" s="31" t="s">
        <v>2</v>
      </c>
      <c r="G123" s="34" t="s">
        <v>192</v>
      </c>
      <c r="H123" s="31"/>
      <c r="I123" s="30">
        <f aca="true" t="shared" si="17" ref="I123:N123">I124</f>
        <v>62890.2</v>
      </c>
      <c r="J123" s="30">
        <f t="shared" si="17"/>
        <v>0</v>
      </c>
      <c r="K123" s="30">
        <f t="shared" si="17"/>
        <v>0</v>
      </c>
      <c r="L123" s="30">
        <f t="shared" si="17"/>
        <v>0</v>
      </c>
      <c r="M123" s="30">
        <f t="shared" si="17"/>
        <v>0</v>
      </c>
      <c r="N123" s="30">
        <f t="shared" si="17"/>
        <v>60102</v>
      </c>
    </row>
    <row r="124" spans="3:14" ht="12.75">
      <c r="C124" s="88" t="s">
        <v>123</v>
      </c>
      <c r="D124" s="34">
        <v>125</v>
      </c>
      <c r="E124" s="31" t="s">
        <v>11</v>
      </c>
      <c r="F124" s="31" t="s">
        <v>2</v>
      </c>
      <c r="G124" s="34" t="s">
        <v>192</v>
      </c>
      <c r="H124" s="31" t="s">
        <v>124</v>
      </c>
      <c r="I124" s="30">
        <v>62890.2</v>
      </c>
      <c r="J124" s="42"/>
      <c r="K124" s="42"/>
      <c r="L124" s="42"/>
      <c r="M124" s="30"/>
      <c r="N124" s="30">
        <v>60102</v>
      </c>
    </row>
    <row r="125" spans="3:14" ht="12.75">
      <c r="C125" s="88" t="s">
        <v>493</v>
      </c>
      <c r="D125" s="34">
        <v>125</v>
      </c>
      <c r="E125" s="31" t="s">
        <v>11</v>
      </c>
      <c r="F125" s="31" t="s">
        <v>2</v>
      </c>
      <c r="G125" s="34" t="s">
        <v>494</v>
      </c>
      <c r="H125" s="31"/>
      <c r="I125" s="30">
        <f>I126</f>
        <v>1842.5</v>
      </c>
      <c r="J125" s="42"/>
      <c r="K125" s="42"/>
      <c r="L125" s="42"/>
      <c r="M125" s="30"/>
      <c r="N125" s="30"/>
    </row>
    <row r="126" spans="3:14" ht="12.75">
      <c r="C126" s="88" t="s">
        <v>123</v>
      </c>
      <c r="D126" s="34">
        <v>125</v>
      </c>
      <c r="E126" s="31" t="s">
        <v>11</v>
      </c>
      <c r="F126" s="31" t="s">
        <v>2</v>
      </c>
      <c r="G126" s="34" t="s">
        <v>494</v>
      </c>
      <c r="H126" s="31" t="s">
        <v>124</v>
      </c>
      <c r="I126" s="30">
        <v>1842.5</v>
      </c>
      <c r="J126" s="42"/>
      <c r="K126" s="42"/>
      <c r="L126" s="42"/>
      <c r="M126" s="30"/>
      <c r="N126" s="30"/>
    </row>
    <row r="127" spans="3:14" ht="39" customHeight="1">
      <c r="C127" s="88" t="s">
        <v>193</v>
      </c>
      <c r="D127" s="34">
        <v>125</v>
      </c>
      <c r="E127" s="31" t="s">
        <v>11</v>
      </c>
      <c r="F127" s="31" t="s">
        <v>2</v>
      </c>
      <c r="G127" s="34" t="s">
        <v>495</v>
      </c>
      <c r="H127" s="31"/>
      <c r="I127" s="30">
        <f>I128</f>
        <v>75.4</v>
      </c>
      <c r="J127" s="42"/>
      <c r="K127" s="42"/>
      <c r="L127" s="42"/>
      <c r="M127" s="30">
        <f>M128</f>
        <v>0</v>
      </c>
      <c r="N127" s="30">
        <f>N128</f>
        <v>47.4</v>
      </c>
    </row>
    <row r="128" spans="3:14" ht="38.25">
      <c r="C128" s="88" t="s">
        <v>496</v>
      </c>
      <c r="D128" s="34">
        <v>125</v>
      </c>
      <c r="E128" s="31" t="s">
        <v>11</v>
      </c>
      <c r="F128" s="31" t="s">
        <v>2</v>
      </c>
      <c r="G128" s="34" t="s">
        <v>194</v>
      </c>
      <c r="H128" s="31"/>
      <c r="I128" s="30">
        <f>I129</f>
        <v>75.4</v>
      </c>
      <c r="J128" s="42"/>
      <c r="K128" s="42"/>
      <c r="L128" s="42">
        <v>47.4</v>
      </c>
      <c r="M128" s="30">
        <f>M129</f>
        <v>0</v>
      </c>
      <c r="N128" s="30">
        <f>N129</f>
        <v>47.4</v>
      </c>
    </row>
    <row r="129" spans="3:14" ht="12.75">
      <c r="C129" s="88" t="s">
        <v>123</v>
      </c>
      <c r="D129" s="34">
        <v>125</v>
      </c>
      <c r="E129" s="31" t="s">
        <v>11</v>
      </c>
      <c r="F129" s="31" t="s">
        <v>2</v>
      </c>
      <c r="G129" s="34" t="s">
        <v>194</v>
      </c>
      <c r="H129" s="31" t="s">
        <v>124</v>
      </c>
      <c r="I129" s="30">
        <v>75.4</v>
      </c>
      <c r="J129" s="42"/>
      <c r="K129" s="42"/>
      <c r="L129" s="42"/>
      <c r="M129" s="30"/>
      <c r="N129" s="30">
        <v>47.4</v>
      </c>
    </row>
    <row r="130" spans="3:14" ht="14.25" customHeight="1">
      <c r="C130" s="92" t="s">
        <v>14</v>
      </c>
      <c r="D130" s="34">
        <v>125</v>
      </c>
      <c r="E130" s="31" t="s">
        <v>11</v>
      </c>
      <c r="F130" s="31" t="s">
        <v>6</v>
      </c>
      <c r="G130" s="31"/>
      <c r="H130" s="31"/>
      <c r="I130" s="30">
        <f>I131+I136+I164</f>
        <v>220025</v>
      </c>
      <c r="J130" s="30" t="e">
        <f>J131+J136+#REF!</f>
        <v>#REF!</v>
      </c>
      <c r="K130" s="30" t="e">
        <f>K131+K136+#REF!</f>
        <v>#REF!</v>
      </c>
      <c r="L130" s="30" t="e">
        <f>L131+L136+#REF!</f>
        <v>#REF!</v>
      </c>
      <c r="M130" s="30">
        <f>M131+M136+M164</f>
        <v>44573.7</v>
      </c>
      <c r="N130" s="30">
        <f>N131+N136+N164</f>
        <v>145163.2</v>
      </c>
    </row>
    <row r="131" spans="3:14" ht="25.5">
      <c r="C131" s="88" t="s">
        <v>195</v>
      </c>
      <c r="D131" s="34">
        <v>125</v>
      </c>
      <c r="E131" s="31" t="s">
        <v>11</v>
      </c>
      <c r="F131" s="31" t="s">
        <v>6</v>
      </c>
      <c r="G131" s="34" t="s">
        <v>196</v>
      </c>
      <c r="H131" s="31"/>
      <c r="I131" s="30">
        <f aca="true" t="shared" si="18" ref="I131:J134">I132</f>
        <v>80</v>
      </c>
      <c r="J131" s="42">
        <f t="shared" si="18"/>
        <v>0</v>
      </c>
      <c r="K131" s="42"/>
      <c r="L131" s="42"/>
      <c r="M131" s="30">
        <f aca="true" t="shared" si="19" ref="M131:N134">M132</f>
        <v>280</v>
      </c>
      <c r="N131" s="30">
        <f t="shared" si="19"/>
        <v>0</v>
      </c>
    </row>
    <row r="132" spans="3:14" ht="12.75">
      <c r="C132" s="88" t="s">
        <v>197</v>
      </c>
      <c r="D132" s="34">
        <v>125</v>
      </c>
      <c r="E132" s="31" t="s">
        <v>11</v>
      </c>
      <c r="F132" s="31" t="s">
        <v>6</v>
      </c>
      <c r="G132" s="34" t="s">
        <v>198</v>
      </c>
      <c r="H132" s="31"/>
      <c r="I132" s="30">
        <f>I134</f>
        <v>80</v>
      </c>
      <c r="J132" s="42">
        <f>J134</f>
        <v>0</v>
      </c>
      <c r="K132" s="42"/>
      <c r="L132" s="42"/>
      <c r="M132" s="30">
        <f>M134</f>
        <v>280</v>
      </c>
      <c r="N132" s="30">
        <f>N134</f>
        <v>0</v>
      </c>
    </row>
    <row r="133" spans="3:14" ht="25.5">
      <c r="C133" s="88" t="s">
        <v>199</v>
      </c>
      <c r="D133" s="34">
        <v>125</v>
      </c>
      <c r="E133" s="31" t="s">
        <v>11</v>
      </c>
      <c r="F133" s="31" t="s">
        <v>6</v>
      </c>
      <c r="G133" s="34" t="s">
        <v>200</v>
      </c>
      <c r="H133" s="31"/>
      <c r="I133" s="30">
        <f>I134</f>
        <v>80</v>
      </c>
      <c r="J133" s="42"/>
      <c r="K133" s="42"/>
      <c r="L133" s="42"/>
      <c r="M133" s="30">
        <f>M134</f>
        <v>280</v>
      </c>
      <c r="N133" s="30">
        <f>N134</f>
        <v>0</v>
      </c>
    </row>
    <row r="134" spans="3:14" ht="12.75">
      <c r="C134" s="88" t="s">
        <v>201</v>
      </c>
      <c r="D134" s="34">
        <v>125</v>
      </c>
      <c r="E134" s="31" t="s">
        <v>11</v>
      </c>
      <c r="F134" s="31" t="s">
        <v>6</v>
      </c>
      <c r="G134" s="34" t="s">
        <v>202</v>
      </c>
      <c r="H134" s="31"/>
      <c r="I134" s="30">
        <f t="shared" si="18"/>
        <v>80</v>
      </c>
      <c r="J134" s="42">
        <f t="shared" si="18"/>
        <v>0</v>
      </c>
      <c r="K134" s="42"/>
      <c r="L134" s="42"/>
      <c r="M134" s="30">
        <f t="shared" si="19"/>
        <v>280</v>
      </c>
      <c r="N134" s="30">
        <f t="shared" si="19"/>
        <v>0</v>
      </c>
    </row>
    <row r="135" spans="3:14" ht="12.75">
      <c r="C135" s="88" t="s">
        <v>123</v>
      </c>
      <c r="D135" s="34">
        <v>125</v>
      </c>
      <c r="E135" s="31" t="s">
        <v>11</v>
      </c>
      <c r="F135" s="31" t="s">
        <v>6</v>
      </c>
      <c r="G135" s="34" t="s">
        <v>202</v>
      </c>
      <c r="H135" s="31" t="s">
        <v>124</v>
      </c>
      <c r="I135" s="30">
        <v>80</v>
      </c>
      <c r="J135" s="42"/>
      <c r="K135" s="42"/>
      <c r="L135" s="42"/>
      <c r="M135" s="30">
        <v>280</v>
      </c>
      <c r="N135" s="30"/>
    </row>
    <row r="136" spans="3:14" ht="25.5">
      <c r="C136" s="88" t="s">
        <v>184</v>
      </c>
      <c r="D136" s="34">
        <v>125</v>
      </c>
      <c r="E136" s="31" t="s">
        <v>11</v>
      </c>
      <c r="F136" s="31" t="s">
        <v>6</v>
      </c>
      <c r="G136" s="34" t="s">
        <v>185</v>
      </c>
      <c r="H136" s="31"/>
      <c r="I136" s="30">
        <f>I137</f>
        <v>219935</v>
      </c>
      <c r="J136" s="42">
        <f>J137</f>
        <v>0</v>
      </c>
      <c r="K136" s="42">
        <f>K137</f>
        <v>0</v>
      </c>
      <c r="L136" s="42"/>
      <c r="M136" s="30">
        <f>M137</f>
        <v>44283.7</v>
      </c>
      <c r="N136" s="30">
        <f>N137</f>
        <v>145163.2</v>
      </c>
    </row>
    <row r="137" spans="3:14" ht="12.75">
      <c r="C137" s="119" t="s">
        <v>203</v>
      </c>
      <c r="D137" s="34">
        <v>125</v>
      </c>
      <c r="E137" s="31" t="s">
        <v>11</v>
      </c>
      <c r="F137" s="31" t="s">
        <v>6</v>
      </c>
      <c r="G137" s="34" t="s">
        <v>204</v>
      </c>
      <c r="H137" s="31"/>
      <c r="I137" s="30">
        <f>I138+I153+I156+I159</f>
        <v>219935</v>
      </c>
      <c r="J137" s="30">
        <f>J138+J153+J156+J159+J175+J172</f>
        <v>0</v>
      </c>
      <c r="K137" s="30">
        <f>K138+K153+K156+K159+K175+K172</f>
        <v>0</v>
      </c>
      <c r="L137" s="30">
        <f>L138+L153+L156+L159+L175+L172</f>
        <v>0</v>
      </c>
      <c r="M137" s="30">
        <f>M138+M153+M156+M159</f>
        <v>44283.7</v>
      </c>
      <c r="N137" s="30">
        <f>N138+N153+N156+N159</f>
        <v>145163.2</v>
      </c>
    </row>
    <row r="138" spans="3:14" ht="38.25">
      <c r="C138" s="94" t="s">
        <v>497</v>
      </c>
      <c r="D138" s="34">
        <v>125</v>
      </c>
      <c r="E138" s="31" t="s">
        <v>11</v>
      </c>
      <c r="F138" s="31" t="s">
        <v>6</v>
      </c>
      <c r="G138" s="34" t="s">
        <v>205</v>
      </c>
      <c r="H138" s="31"/>
      <c r="I138" s="30">
        <f>I139+I143+I145+I141+I147+I149+I151</f>
        <v>207089.8</v>
      </c>
      <c r="J138" s="42"/>
      <c r="K138" s="42"/>
      <c r="L138" s="42"/>
      <c r="M138" s="30">
        <f>M139+M143+M145+M141+M147</f>
        <v>42084.5</v>
      </c>
      <c r="N138" s="30">
        <f>N139+N143+N145+N141+N147</f>
        <v>135836.2</v>
      </c>
    </row>
    <row r="139" spans="3:14" ht="12.75">
      <c r="C139" s="88" t="s">
        <v>206</v>
      </c>
      <c r="D139" s="34">
        <v>125</v>
      </c>
      <c r="E139" s="31" t="s">
        <v>11</v>
      </c>
      <c r="F139" s="31" t="s">
        <v>6</v>
      </c>
      <c r="G139" s="34" t="s">
        <v>207</v>
      </c>
      <c r="H139" s="31"/>
      <c r="I139" s="30">
        <f>I140</f>
        <v>64228.1</v>
      </c>
      <c r="J139" s="42">
        <f>J140</f>
        <v>0</v>
      </c>
      <c r="K139" s="42"/>
      <c r="L139" s="42"/>
      <c r="M139" s="30">
        <f>M140</f>
        <v>42084.5</v>
      </c>
      <c r="N139" s="30">
        <f>N140</f>
        <v>0</v>
      </c>
    </row>
    <row r="140" spans="3:14" ht="16.5" customHeight="1">
      <c r="C140" s="88" t="s">
        <v>123</v>
      </c>
      <c r="D140" s="34">
        <v>125</v>
      </c>
      <c r="E140" s="31" t="s">
        <v>11</v>
      </c>
      <c r="F140" s="31" t="s">
        <v>6</v>
      </c>
      <c r="G140" s="34" t="s">
        <v>207</v>
      </c>
      <c r="H140" s="31" t="s">
        <v>124</v>
      </c>
      <c r="I140" s="30">
        <v>64228.1</v>
      </c>
      <c r="J140" s="48"/>
      <c r="K140" s="48"/>
      <c r="L140" s="48"/>
      <c r="M140" s="30">
        <v>42084.5</v>
      </c>
      <c r="N140" s="30"/>
    </row>
    <row r="141" spans="3:14" ht="25.5" hidden="1">
      <c r="C141" s="88" t="s">
        <v>208</v>
      </c>
      <c r="D141" s="40">
        <v>125</v>
      </c>
      <c r="E141" s="35" t="s">
        <v>11</v>
      </c>
      <c r="F141" s="35" t="s">
        <v>5</v>
      </c>
      <c r="G141" s="40" t="s">
        <v>209</v>
      </c>
      <c r="H141" s="35"/>
      <c r="I141" s="30">
        <f>I142</f>
        <v>0</v>
      </c>
      <c r="J141" s="48"/>
      <c r="K141" s="48"/>
      <c r="L141" s="48"/>
      <c r="M141" s="30">
        <f>M142</f>
        <v>0</v>
      </c>
      <c r="N141" s="30">
        <f>N142</f>
        <v>0</v>
      </c>
    </row>
    <row r="142" spans="3:14" ht="12.75" hidden="1">
      <c r="C142" s="88" t="s">
        <v>123</v>
      </c>
      <c r="D142" s="40">
        <v>125</v>
      </c>
      <c r="E142" s="35" t="s">
        <v>11</v>
      </c>
      <c r="F142" s="35" t="s">
        <v>5</v>
      </c>
      <c r="G142" s="40" t="s">
        <v>209</v>
      </c>
      <c r="H142" s="35" t="s">
        <v>124</v>
      </c>
      <c r="I142" s="30">
        <f>M142+N142</f>
        <v>0</v>
      </c>
      <c r="J142" s="48"/>
      <c r="K142" s="48"/>
      <c r="L142" s="48"/>
      <c r="M142" s="30"/>
      <c r="N142" s="30"/>
    </row>
    <row r="143" spans="3:14" ht="38.25">
      <c r="C143" s="88" t="s">
        <v>191</v>
      </c>
      <c r="D143" s="34">
        <v>125</v>
      </c>
      <c r="E143" s="31" t="s">
        <v>11</v>
      </c>
      <c r="F143" s="31" t="s">
        <v>6</v>
      </c>
      <c r="G143" s="34" t="s">
        <v>210</v>
      </c>
      <c r="H143" s="31"/>
      <c r="I143" s="30">
        <f>I144</f>
        <v>141637.9</v>
      </c>
      <c r="J143" s="48"/>
      <c r="K143" s="48"/>
      <c r="L143" s="42">
        <v>131949.8</v>
      </c>
      <c r="M143" s="30">
        <f>M144</f>
        <v>0</v>
      </c>
      <c r="N143" s="30">
        <f>N144</f>
        <v>135836.2</v>
      </c>
    </row>
    <row r="144" spans="3:14" ht="12.75">
      <c r="C144" s="88" t="s">
        <v>123</v>
      </c>
      <c r="D144" s="34">
        <v>125</v>
      </c>
      <c r="E144" s="31" t="s">
        <v>11</v>
      </c>
      <c r="F144" s="31" t="s">
        <v>6</v>
      </c>
      <c r="G144" s="34" t="s">
        <v>210</v>
      </c>
      <c r="H144" s="34">
        <v>610</v>
      </c>
      <c r="I144" s="30">
        <v>141637.9</v>
      </c>
      <c r="J144" s="48"/>
      <c r="K144" s="48"/>
      <c r="L144" s="42"/>
      <c r="M144" s="30"/>
      <c r="N144" s="30">
        <v>135836.2</v>
      </c>
    </row>
    <row r="145" spans="3:14" ht="1.5" customHeight="1" hidden="1">
      <c r="C145" s="92" t="s">
        <v>211</v>
      </c>
      <c r="D145" s="34">
        <v>125</v>
      </c>
      <c r="E145" s="31" t="s">
        <v>11</v>
      </c>
      <c r="F145" s="31" t="s">
        <v>5</v>
      </c>
      <c r="G145" s="34" t="s">
        <v>212</v>
      </c>
      <c r="H145" s="34"/>
      <c r="I145" s="30">
        <f>I146</f>
        <v>0</v>
      </c>
      <c r="J145" s="48"/>
      <c r="K145" s="48"/>
      <c r="L145" s="42"/>
      <c r="M145" s="30">
        <f>M146</f>
        <v>0</v>
      </c>
      <c r="N145" s="30">
        <f>N146</f>
        <v>0</v>
      </c>
    </row>
    <row r="146" spans="3:14" ht="12.75" hidden="1">
      <c r="C146" s="88" t="s">
        <v>123</v>
      </c>
      <c r="D146" s="34">
        <v>125</v>
      </c>
      <c r="E146" s="31" t="s">
        <v>11</v>
      </c>
      <c r="F146" s="31" t="s">
        <v>5</v>
      </c>
      <c r="G146" s="34" t="s">
        <v>212</v>
      </c>
      <c r="H146" s="34">
        <v>610</v>
      </c>
      <c r="I146" s="30">
        <f>M146+N146</f>
        <v>0</v>
      </c>
      <c r="J146" s="48"/>
      <c r="K146" s="48"/>
      <c r="L146" s="42"/>
      <c r="M146" s="30"/>
      <c r="N146" s="30"/>
    </row>
    <row r="147" spans="3:14" ht="25.5" hidden="1">
      <c r="C147" s="88" t="s">
        <v>213</v>
      </c>
      <c r="D147" s="49">
        <v>125</v>
      </c>
      <c r="E147" s="50" t="s">
        <v>11</v>
      </c>
      <c r="F147" s="50" t="s">
        <v>5</v>
      </c>
      <c r="G147" s="40" t="s">
        <v>214</v>
      </c>
      <c r="H147" s="40"/>
      <c r="I147" s="30">
        <f>I148</f>
        <v>0</v>
      </c>
      <c r="J147" s="48"/>
      <c r="K147" s="48"/>
      <c r="L147" s="42"/>
      <c r="M147" s="30">
        <f>M148</f>
        <v>0</v>
      </c>
      <c r="N147" s="30">
        <f>N148</f>
        <v>0</v>
      </c>
    </row>
    <row r="148" spans="3:14" ht="12.75" hidden="1">
      <c r="C148" s="88" t="s">
        <v>123</v>
      </c>
      <c r="D148" s="49">
        <v>125</v>
      </c>
      <c r="E148" s="50" t="s">
        <v>11</v>
      </c>
      <c r="F148" s="50" t="s">
        <v>5</v>
      </c>
      <c r="G148" s="40" t="s">
        <v>214</v>
      </c>
      <c r="H148" s="40">
        <v>610</v>
      </c>
      <c r="I148" s="30">
        <f>M148+N148</f>
        <v>0</v>
      </c>
      <c r="J148" s="48"/>
      <c r="K148" s="48"/>
      <c r="L148" s="42"/>
      <c r="M148" s="30"/>
      <c r="N148" s="30"/>
    </row>
    <row r="149" spans="3:14" ht="25.5">
      <c r="C149" s="88" t="s">
        <v>498</v>
      </c>
      <c r="D149" s="34">
        <v>125</v>
      </c>
      <c r="E149" s="31" t="s">
        <v>11</v>
      </c>
      <c r="F149" s="31" t="s">
        <v>6</v>
      </c>
      <c r="G149" s="34" t="s">
        <v>212</v>
      </c>
      <c r="H149" s="34"/>
      <c r="I149" s="30">
        <f>I150</f>
        <v>1202.4</v>
      </c>
      <c r="J149" s="48"/>
      <c r="K149" s="48"/>
      <c r="L149" s="42"/>
      <c r="M149" s="30"/>
      <c r="N149" s="30"/>
    </row>
    <row r="150" spans="3:14" ht="12.75">
      <c r="C150" s="88" t="s">
        <v>123</v>
      </c>
      <c r="D150" s="34">
        <v>125</v>
      </c>
      <c r="E150" s="31" t="s">
        <v>11</v>
      </c>
      <c r="F150" s="31" t="s">
        <v>6</v>
      </c>
      <c r="G150" s="34" t="s">
        <v>212</v>
      </c>
      <c r="H150" s="34">
        <v>610</v>
      </c>
      <c r="I150" s="30">
        <v>1202.4</v>
      </c>
      <c r="J150" s="48"/>
      <c r="K150" s="48"/>
      <c r="L150" s="42"/>
      <c r="M150" s="30"/>
      <c r="N150" s="30"/>
    </row>
    <row r="151" spans="3:14" ht="38.25">
      <c r="C151" s="88" t="s">
        <v>499</v>
      </c>
      <c r="D151" s="34">
        <v>125</v>
      </c>
      <c r="E151" s="31" t="s">
        <v>11</v>
      </c>
      <c r="F151" s="31" t="s">
        <v>6</v>
      </c>
      <c r="G151" s="34" t="s">
        <v>500</v>
      </c>
      <c r="H151" s="34"/>
      <c r="I151" s="30">
        <f>I152</f>
        <v>21.4</v>
      </c>
      <c r="J151" s="48"/>
      <c r="K151" s="48"/>
      <c r="L151" s="42"/>
      <c r="M151" s="30"/>
      <c r="N151" s="30"/>
    </row>
    <row r="152" spans="3:14" ht="12.75">
      <c r="C152" s="88" t="s">
        <v>123</v>
      </c>
      <c r="D152" s="34">
        <v>125</v>
      </c>
      <c r="E152" s="31" t="s">
        <v>11</v>
      </c>
      <c r="F152" s="31" t="s">
        <v>6</v>
      </c>
      <c r="G152" s="34" t="s">
        <v>500</v>
      </c>
      <c r="H152" s="34">
        <v>610</v>
      </c>
      <c r="I152" s="30">
        <v>21.4</v>
      </c>
      <c r="J152" s="48"/>
      <c r="K152" s="48"/>
      <c r="L152" s="42"/>
      <c r="M152" s="30"/>
      <c r="N152" s="30"/>
    </row>
    <row r="153" spans="3:14" ht="25.5">
      <c r="C153" s="94" t="s">
        <v>215</v>
      </c>
      <c r="D153" s="34">
        <v>125</v>
      </c>
      <c r="E153" s="31" t="s">
        <v>11</v>
      </c>
      <c r="F153" s="31" t="s">
        <v>6</v>
      </c>
      <c r="G153" s="34" t="s">
        <v>216</v>
      </c>
      <c r="H153" s="34"/>
      <c r="I153" s="30">
        <f>I154</f>
        <v>7678.6</v>
      </c>
      <c r="J153" s="48"/>
      <c r="K153" s="48"/>
      <c r="L153" s="42"/>
      <c r="M153" s="30">
        <f>M154</f>
        <v>0</v>
      </c>
      <c r="N153" s="30">
        <f>N154</f>
        <v>8416.6</v>
      </c>
    </row>
    <row r="154" spans="3:14" ht="38.25">
      <c r="C154" s="93" t="s">
        <v>496</v>
      </c>
      <c r="D154" s="34">
        <v>125</v>
      </c>
      <c r="E154" s="31" t="s">
        <v>11</v>
      </c>
      <c r="F154" s="31" t="s">
        <v>6</v>
      </c>
      <c r="G154" s="34" t="s">
        <v>218</v>
      </c>
      <c r="H154" s="31"/>
      <c r="I154" s="30">
        <f>I155</f>
        <v>7678.6</v>
      </c>
      <c r="J154" s="48"/>
      <c r="K154" s="48"/>
      <c r="L154" s="30">
        <v>6742.2</v>
      </c>
      <c r="M154" s="30">
        <f>M155</f>
        <v>0</v>
      </c>
      <c r="N154" s="30">
        <f>N155</f>
        <v>8416.6</v>
      </c>
    </row>
    <row r="155" spans="3:14" ht="12.75">
      <c r="C155" s="88" t="s">
        <v>123</v>
      </c>
      <c r="D155" s="34">
        <v>125</v>
      </c>
      <c r="E155" s="31" t="s">
        <v>11</v>
      </c>
      <c r="F155" s="31" t="s">
        <v>6</v>
      </c>
      <c r="G155" s="34" t="s">
        <v>218</v>
      </c>
      <c r="H155" s="31" t="s">
        <v>124</v>
      </c>
      <c r="I155" s="30">
        <v>7678.6</v>
      </c>
      <c r="J155" s="48"/>
      <c r="K155" s="48"/>
      <c r="L155" s="30"/>
      <c r="M155" s="30"/>
      <c r="N155" s="30">
        <v>8416.6</v>
      </c>
    </row>
    <row r="156" spans="3:14" ht="38.25">
      <c r="C156" s="99" t="s">
        <v>193</v>
      </c>
      <c r="D156" s="34">
        <v>125</v>
      </c>
      <c r="E156" s="31" t="s">
        <v>11</v>
      </c>
      <c r="F156" s="31" t="s">
        <v>6</v>
      </c>
      <c r="G156" s="34" t="s">
        <v>219</v>
      </c>
      <c r="H156" s="31"/>
      <c r="I156" s="30">
        <f>I157</f>
        <v>715.7</v>
      </c>
      <c r="J156" s="48"/>
      <c r="K156" s="48"/>
      <c r="L156" s="42"/>
      <c r="M156" s="30">
        <f>M157</f>
        <v>0</v>
      </c>
      <c r="N156" s="30">
        <f>N157</f>
        <v>910.4</v>
      </c>
    </row>
    <row r="157" spans="3:14" ht="38.25">
      <c r="C157" s="93" t="s">
        <v>217</v>
      </c>
      <c r="D157" s="34">
        <v>125</v>
      </c>
      <c r="E157" s="31" t="s">
        <v>11</v>
      </c>
      <c r="F157" s="31" t="s">
        <v>6</v>
      </c>
      <c r="G157" s="34" t="s">
        <v>220</v>
      </c>
      <c r="H157" s="31"/>
      <c r="I157" s="30">
        <f>I158</f>
        <v>715.7</v>
      </c>
      <c r="J157" s="48"/>
      <c r="K157" s="48"/>
      <c r="L157" s="30">
        <v>832.2</v>
      </c>
      <c r="M157" s="30">
        <f>M158</f>
        <v>0</v>
      </c>
      <c r="N157" s="30">
        <f>N158</f>
        <v>910.4</v>
      </c>
    </row>
    <row r="158" spans="3:14" ht="12.75">
      <c r="C158" s="88" t="s">
        <v>123</v>
      </c>
      <c r="D158" s="34">
        <v>125</v>
      </c>
      <c r="E158" s="31" t="s">
        <v>11</v>
      </c>
      <c r="F158" s="31" t="s">
        <v>6</v>
      </c>
      <c r="G158" s="34" t="s">
        <v>220</v>
      </c>
      <c r="H158" s="31" t="s">
        <v>124</v>
      </c>
      <c r="I158" s="30">
        <v>715.7</v>
      </c>
      <c r="J158" s="48"/>
      <c r="K158" s="48"/>
      <c r="L158" s="30"/>
      <c r="M158" s="30"/>
      <c r="N158" s="30">
        <v>910.4</v>
      </c>
    </row>
    <row r="159" spans="3:14" ht="38.25">
      <c r="C159" s="94" t="s">
        <v>501</v>
      </c>
      <c r="D159" s="34">
        <v>125</v>
      </c>
      <c r="E159" s="31" t="s">
        <v>11</v>
      </c>
      <c r="F159" s="31" t="s">
        <v>6</v>
      </c>
      <c r="G159" s="34" t="s">
        <v>221</v>
      </c>
      <c r="H159" s="31"/>
      <c r="I159" s="30">
        <f>I160+I162</f>
        <v>4450.9</v>
      </c>
      <c r="J159" s="51"/>
      <c r="K159" s="51"/>
      <c r="L159" s="42"/>
      <c r="M159" s="30">
        <f>M160</f>
        <v>2199.2</v>
      </c>
      <c r="N159" s="30">
        <f>N160</f>
        <v>0</v>
      </c>
    </row>
    <row r="160" spans="3:14" ht="25.5">
      <c r="C160" s="88" t="s">
        <v>502</v>
      </c>
      <c r="D160" s="34">
        <v>125</v>
      </c>
      <c r="E160" s="31" t="s">
        <v>11</v>
      </c>
      <c r="F160" s="31" t="s">
        <v>6</v>
      </c>
      <c r="G160" s="34" t="s">
        <v>222</v>
      </c>
      <c r="H160" s="31"/>
      <c r="I160" s="30">
        <f>I161</f>
        <v>3520.7</v>
      </c>
      <c r="J160" s="51" t="str">
        <f>J161</f>
        <v>1451,6</v>
      </c>
      <c r="K160" s="51">
        <f>K161</f>
        <v>0</v>
      </c>
      <c r="L160" s="42"/>
      <c r="M160" s="30">
        <f>M161</f>
        <v>2199.2</v>
      </c>
      <c r="N160" s="30">
        <f>N161</f>
        <v>0</v>
      </c>
    </row>
    <row r="161" spans="3:14" ht="12.75">
      <c r="C161" s="88" t="s">
        <v>123</v>
      </c>
      <c r="D161" s="34">
        <v>125</v>
      </c>
      <c r="E161" s="31" t="s">
        <v>11</v>
      </c>
      <c r="F161" s="31" t="s">
        <v>6</v>
      </c>
      <c r="G161" s="34" t="s">
        <v>222</v>
      </c>
      <c r="H161" s="31" t="s">
        <v>124</v>
      </c>
      <c r="I161" s="30">
        <v>3520.7</v>
      </c>
      <c r="J161" s="42" t="s">
        <v>223</v>
      </c>
      <c r="K161" s="51"/>
      <c r="L161" s="42"/>
      <c r="M161" s="30">
        <v>2199.2</v>
      </c>
      <c r="N161" s="30"/>
    </row>
    <row r="162" spans="3:14" ht="25.5">
      <c r="C162" s="88" t="s">
        <v>503</v>
      </c>
      <c r="D162" s="49">
        <v>125</v>
      </c>
      <c r="E162" s="31" t="s">
        <v>11</v>
      </c>
      <c r="F162" s="31" t="s">
        <v>6</v>
      </c>
      <c r="G162" s="34" t="s">
        <v>504</v>
      </c>
      <c r="H162" s="31"/>
      <c r="I162" s="30">
        <f>I163</f>
        <v>930.2</v>
      </c>
      <c r="J162" s="42"/>
      <c r="K162" s="51"/>
      <c r="L162" s="42"/>
      <c r="M162" s="30"/>
      <c r="N162" s="30"/>
    </row>
    <row r="163" spans="3:14" ht="12.75">
      <c r="C163" s="88" t="s">
        <v>123</v>
      </c>
      <c r="D163" s="120">
        <v>125</v>
      </c>
      <c r="E163" s="31" t="s">
        <v>11</v>
      </c>
      <c r="F163" s="31" t="s">
        <v>6</v>
      </c>
      <c r="G163" s="34" t="s">
        <v>504</v>
      </c>
      <c r="H163" s="31" t="s">
        <v>124</v>
      </c>
      <c r="I163" s="30">
        <v>930.2</v>
      </c>
      <c r="J163" s="42"/>
      <c r="K163" s="51"/>
      <c r="L163" s="42"/>
      <c r="M163" s="30"/>
      <c r="N163" s="30"/>
    </row>
    <row r="164" spans="3:14" ht="25.5">
      <c r="C164" s="92" t="s">
        <v>505</v>
      </c>
      <c r="D164" s="34">
        <v>125</v>
      </c>
      <c r="E164" s="31" t="s">
        <v>11</v>
      </c>
      <c r="F164" s="31" t="s">
        <v>6</v>
      </c>
      <c r="G164" s="31" t="s">
        <v>173</v>
      </c>
      <c r="H164" s="31"/>
      <c r="I164" s="30">
        <f>I165</f>
        <v>10</v>
      </c>
      <c r="J164" s="42"/>
      <c r="K164" s="51"/>
      <c r="L164" s="42"/>
      <c r="M164" s="30">
        <f>M165</f>
        <v>10</v>
      </c>
      <c r="N164" s="30"/>
    </row>
    <row r="165" spans="3:14" ht="25.5">
      <c r="C165" s="90" t="s">
        <v>506</v>
      </c>
      <c r="D165" s="34">
        <v>125</v>
      </c>
      <c r="E165" s="31" t="s">
        <v>11</v>
      </c>
      <c r="F165" s="31" t="s">
        <v>6</v>
      </c>
      <c r="G165" s="31" t="s">
        <v>174</v>
      </c>
      <c r="H165" s="31"/>
      <c r="I165" s="30">
        <f>I166</f>
        <v>10</v>
      </c>
      <c r="J165" s="42"/>
      <c r="K165" s="51"/>
      <c r="L165" s="42"/>
      <c r="M165" s="30">
        <f>M166</f>
        <v>10</v>
      </c>
      <c r="N165" s="30"/>
    </row>
    <row r="166" spans="3:14" ht="25.5">
      <c r="C166" s="88" t="s">
        <v>488</v>
      </c>
      <c r="D166" s="34">
        <v>125</v>
      </c>
      <c r="E166" s="31" t="s">
        <v>11</v>
      </c>
      <c r="F166" s="31" t="s">
        <v>6</v>
      </c>
      <c r="G166" s="31" t="s">
        <v>175</v>
      </c>
      <c r="H166" s="31"/>
      <c r="I166" s="30">
        <f>I167</f>
        <v>10</v>
      </c>
      <c r="J166" s="42"/>
      <c r="K166" s="51"/>
      <c r="L166" s="42"/>
      <c r="M166" s="30">
        <f>M167</f>
        <v>10</v>
      </c>
      <c r="N166" s="30"/>
    </row>
    <row r="167" spans="3:14" ht="12.75">
      <c r="C167" s="92" t="s">
        <v>507</v>
      </c>
      <c r="D167" s="34">
        <v>125</v>
      </c>
      <c r="E167" s="31" t="s">
        <v>11</v>
      </c>
      <c r="F167" s="31" t="s">
        <v>6</v>
      </c>
      <c r="G167" s="31" t="s">
        <v>176</v>
      </c>
      <c r="H167" s="31"/>
      <c r="I167" s="30">
        <f>I168</f>
        <v>10</v>
      </c>
      <c r="J167" s="42"/>
      <c r="K167" s="51"/>
      <c r="L167" s="42"/>
      <c r="M167" s="30">
        <f>M168</f>
        <v>10</v>
      </c>
      <c r="N167" s="30"/>
    </row>
    <row r="168" spans="3:14" ht="12.75">
      <c r="C168" s="88" t="s">
        <v>123</v>
      </c>
      <c r="D168" s="34">
        <v>125</v>
      </c>
      <c r="E168" s="31" t="s">
        <v>11</v>
      </c>
      <c r="F168" s="31" t="s">
        <v>6</v>
      </c>
      <c r="G168" s="31" t="s">
        <v>176</v>
      </c>
      <c r="H168" s="31" t="s">
        <v>124</v>
      </c>
      <c r="I168" s="30">
        <f>M168</f>
        <v>10</v>
      </c>
      <c r="J168" s="42"/>
      <c r="K168" s="51"/>
      <c r="L168" s="42"/>
      <c r="M168" s="30">
        <v>10</v>
      </c>
      <c r="N168" s="30"/>
    </row>
    <row r="169" spans="3:14" ht="15" customHeight="1">
      <c r="C169" s="88" t="s">
        <v>468</v>
      </c>
      <c r="D169" s="34">
        <v>125</v>
      </c>
      <c r="E169" s="31" t="s">
        <v>11</v>
      </c>
      <c r="F169" s="31" t="s">
        <v>5</v>
      </c>
      <c r="G169" s="34"/>
      <c r="H169" s="31"/>
      <c r="I169" s="30">
        <f>I170</f>
        <v>10431.3</v>
      </c>
      <c r="J169" s="30">
        <f aca="true" t="shared" si="20" ref="J169:N170">J170</f>
        <v>0</v>
      </c>
      <c r="K169" s="30">
        <f t="shared" si="20"/>
        <v>0</v>
      </c>
      <c r="L169" s="30">
        <f t="shared" si="20"/>
        <v>0</v>
      </c>
      <c r="M169" s="30">
        <f t="shared" si="20"/>
        <v>7727.1</v>
      </c>
      <c r="N169" s="30">
        <f t="shared" si="20"/>
        <v>0</v>
      </c>
    </row>
    <row r="170" spans="3:14" ht="22.5" customHeight="1">
      <c r="C170" s="88" t="s">
        <v>184</v>
      </c>
      <c r="D170" s="34">
        <v>125</v>
      </c>
      <c r="E170" s="31" t="s">
        <v>11</v>
      </c>
      <c r="F170" s="31" t="s">
        <v>5</v>
      </c>
      <c r="G170" s="34" t="s">
        <v>185</v>
      </c>
      <c r="H170" s="31"/>
      <c r="I170" s="30">
        <f>I171</f>
        <v>10431.3</v>
      </c>
      <c r="J170" s="30">
        <f t="shared" si="20"/>
        <v>0</v>
      </c>
      <c r="K170" s="30">
        <f t="shared" si="20"/>
        <v>0</v>
      </c>
      <c r="L170" s="30">
        <f t="shared" si="20"/>
        <v>0</v>
      </c>
      <c r="M170" s="30">
        <f t="shared" si="20"/>
        <v>7727.1</v>
      </c>
      <c r="N170" s="30">
        <f t="shared" si="20"/>
        <v>0</v>
      </c>
    </row>
    <row r="171" spans="3:14" ht="12.75">
      <c r="C171" s="88" t="s">
        <v>203</v>
      </c>
      <c r="D171" s="34">
        <v>125</v>
      </c>
      <c r="E171" s="31" t="s">
        <v>11</v>
      </c>
      <c r="F171" s="31" t="s">
        <v>5</v>
      </c>
      <c r="G171" s="34" t="s">
        <v>204</v>
      </c>
      <c r="H171" s="31"/>
      <c r="I171" s="30">
        <f>I172</f>
        <v>10431.3</v>
      </c>
      <c r="J171" s="30">
        <f>J172</f>
        <v>0</v>
      </c>
      <c r="K171" s="30">
        <f>K172</f>
        <v>0</v>
      </c>
      <c r="L171" s="30">
        <f>L172</f>
        <v>0</v>
      </c>
      <c r="M171" s="30">
        <f>M172</f>
        <v>7727.1</v>
      </c>
      <c r="N171" s="30">
        <f>N172</f>
        <v>0</v>
      </c>
    </row>
    <row r="172" spans="3:14" ht="25.5">
      <c r="C172" s="88" t="s">
        <v>224</v>
      </c>
      <c r="D172" s="34">
        <v>125</v>
      </c>
      <c r="E172" s="31" t="s">
        <v>11</v>
      </c>
      <c r="F172" s="31" t="s">
        <v>5</v>
      </c>
      <c r="G172" s="31" t="s">
        <v>225</v>
      </c>
      <c r="H172" s="31"/>
      <c r="I172" s="30">
        <f aca="true" t="shared" si="21" ref="I172:N173">I173</f>
        <v>10431.3</v>
      </c>
      <c r="J172" s="30">
        <f t="shared" si="21"/>
        <v>0</v>
      </c>
      <c r="K172" s="30">
        <f t="shared" si="21"/>
        <v>0</v>
      </c>
      <c r="L172" s="30">
        <f t="shared" si="21"/>
        <v>0</v>
      </c>
      <c r="M172" s="30">
        <f t="shared" si="21"/>
        <v>7727.1</v>
      </c>
      <c r="N172" s="30">
        <f t="shared" si="21"/>
        <v>0</v>
      </c>
    </row>
    <row r="173" spans="3:14" ht="21" customHeight="1">
      <c r="C173" s="88" t="s">
        <v>121</v>
      </c>
      <c r="D173" s="34">
        <v>125</v>
      </c>
      <c r="E173" s="31" t="s">
        <v>11</v>
      </c>
      <c r="F173" s="31" t="s">
        <v>5</v>
      </c>
      <c r="G173" s="31" t="s">
        <v>226</v>
      </c>
      <c r="H173" s="31"/>
      <c r="I173" s="30">
        <f t="shared" si="21"/>
        <v>10431.3</v>
      </c>
      <c r="J173" s="30">
        <f t="shared" si="21"/>
        <v>0</v>
      </c>
      <c r="K173" s="30">
        <f t="shared" si="21"/>
        <v>0</v>
      </c>
      <c r="L173" s="30">
        <f t="shared" si="21"/>
        <v>0</v>
      </c>
      <c r="M173" s="30">
        <f t="shared" si="21"/>
        <v>7727.1</v>
      </c>
      <c r="N173" s="30">
        <f t="shared" si="21"/>
        <v>0</v>
      </c>
    </row>
    <row r="174" spans="3:14" ht="18.75" customHeight="1">
      <c r="C174" s="88" t="s">
        <v>123</v>
      </c>
      <c r="D174" s="34">
        <v>125</v>
      </c>
      <c r="E174" s="31" t="s">
        <v>11</v>
      </c>
      <c r="F174" s="31" t="s">
        <v>5</v>
      </c>
      <c r="G174" s="31" t="s">
        <v>226</v>
      </c>
      <c r="H174" s="31" t="s">
        <v>124</v>
      </c>
      <c r="I174" s="30">
        <v>10431.3</v>
      </c>
      <c r="J174" s="30">
        <f>N174+O174</f>
        <v>0</v>
      </c>
      <c r="K174" s="30">
        <f>O174+P174</f>
        <v>0</v>
      </c>
      <c r="L174" s="30">
        <f>P174+Q174</f>
        <v>0</v>
      </c>
      <c r="M174" s="30">
        <v>7727.1</v>
      </c>
      <c r="N174" s="30"/>
    </row>
    <row r="175" spans="3:14" ht="10.5" customHeight="1" hidden="1">
      <c r="C175" s="88" t="s">
        <v>227</v>
      </c>
      <c r="D175" s="34">
        <v>125</v>
      </c>
      <c r="E175" s="31" t="s">
        <v>11</v>
      </c>
      <c r="F175" s="31" t="s">
        <v>5</v>
      </c>
      <c r="G175" s="34" t="s">
        <v>228</v>
      </c>
      <c r="H175" s="31"/>
      <c r="I175" s="30" t="e">
        <f>I176+#REF!</f>
        <v>#REF!</v>
      </c>
      <c r="J175" s="42"/>
      <c r="K175" s="51"/>
      <c r="L175" s="42"/>
      <c r="M175" s="30" t="e">
        <f>M176+#REF!</f>
        <v>#REF!</v>
      </c>
      <c r="N175" s="30" t="e">
        <f>N176+#REF!</f>
        <v>#REF!</v>
      </c>
    </row>
    <row r="176" spans="3:14" ht="25.5" hidden="1">
      <c r="C176" s="88" t="s">
        <v>399</v>
      </c>
      <c r="D176" s="34">
        <v>125</v>
      </c>
      <c r="E176" s="31" t="s">
        <v>11</v>
      </c>
      <c r="F176" s="31" t="s">
        <v>5</v>
      </c>
      <c r="G176" s="34" t="s">
        <v>508</v>
      </c>
      <c r="H176" s="31"/>
      <c r="I176" s="30" t="e">
        <f>#REF!</f>
        <v>#REF!</v>
      </c>
      <c r="J176" s="42"/>
      <c r="K176" s="51"/>
      <c r="L176" s="42"/>
      <c r="M176" s="30" t="e">
        <f>#REF!</f>
        <v>#REF!</v>
      </c>
      <c r="N176" s="30" t="e">
        <f>#REF!</f>
        <v>#REF!</v>
      </c>
    </row>
    <row r="177" spans="3:14" ht="16.5" customHeight="1">
      <c r="C177" s="88" t="s">
        <v>476</v>
      </c>
      <c r="D177" s="34">
        <v>125</v>
      </c>
      <c r="E177" s="31" t="s">
        <v>11</v>
      </c>
      <c r="F177" s="31" t="s">
        <v>11</v>
      </c>
      <c r="G177" s="31"/>
      <c r="H177" s="31"/>
      <c r="I177" s="30">
        <f>I178</f>
        <v>622.5</v>
      </c>
      <c r="J177" s="30" t="e">
        <f>J178+#REF!+#REF!+#REF!</f>
        <v>#REF!</v>
      </c>
      <c r="K177" s="30" t="e">
        <f>K178+#REF!+#REF!+#REF!</f>
        <v>#REF!</v>
      </c>
      <c r="L177" s="30"/>
      <c r="M177" s="30" t="e">
        <f>M178</f>
        <v>#REF!</v>
      </c>
      <c r="N177" s="30" t="e">
        <f>N178</f>
        <v>#REF!</v>
      </c>
    </row>
    <row r="178" spans="3:14" ht="25.5">
      <c r="C178" s="88" t="s">
        <v>477</v>
      </c>
      <c r="D178" s="34">
        <v>125</v>
      </c>
      <c r="E178" s="31" t="s">
        <v>11</v>
      </c>
      <c r="F178" s="31" t="s">
        <v>11</v>
      </c>
      <c r="G178" s="31" t="s">
        <v>129</v>
      </c>
      <c r="H178" s="52"/>
      <c r="I178" s="30">
        <f>I179</f>
        <v>622.5</v>
      </c>
      <c r="J178" s="30" t="e">
        <f>#REF!+J184+#REF!+#REF!+#REF!</f>
        <v>#REF!</v>
      </c>
      <c r="K178" s="30" t="e">
        <f>#REF!+K184+#REF!+#REF!+#REF!</f>
        <v>#REF!</v>
      </c>
      <c r="L178" s="30"/>
      <c r="M178" s="30" t="e">
        <f>M179</f>
        <v>#REF!</v>
      </c>
      <c r="N178" s="30" t="e">
        <f>N179</f>
        <v>#REF!</v>
      </c>
    </row>
    <row r="179" spans="3:14" ht="25.5">
      <c r="C179" s="88" t="s">
        <v>509</v>
      </c>
      <c r="D179" s="34">
        <v>125</v>
      </c>
      <c r="E179" s="31" t="s">
        <v>11</v>
      </c>
      <c r="F179" s="31" t="s">
        <v>11</v>
      </c>
      <c r="G179" s="31" t="s">
        <v>130</v>
      </c>
      <c r="H179" s="52"/>
      <c r="I179" s="30">
        <f>I180+I183</f>
        <v>622.5</v>
      </c>
      <c r="J179" s="30"/>
      <c r="K179" s="30"/>
      <c r="L179" s="30"/>
      <c r="M179" s="30" t="e">
        <f>M180+M183+#REF!</f>
        <v>#REF!</v>
      </c>
      <c r="N179" s="30" t="e">
        <f>N180+N183+#REF!</f>
        <v>#REF!</v>
      </c>
    </row>
    <row r="180" spans="3:14" ht="25.5">
      <c r="C180" s="88" t="s">
        <v>131</v>
      </c>
      <c r="D180" s="34">
        <v>125</v>
      </c>
      <c r="E180" s="31" t="s">
        <v>11</v>
      </c>
      <c r="F180" s="31" t="s">
        <v>11</v>
      </c>
      <c r="G180" s="31" t="s">
        <v>132</v>
      </c>
      <c r="H180" s="52"/>
      <c r="I180" s="30">
        <f>I181</f>
        <v>502.1</v>
      </c>
      <c r="J180" s="30"/>
      <c r="K180" s="30"/>
      <c r="L180" s="30"/>
      <c r="M180" s="30">
        <f>M181</f>
        <v>487.1</v>
      </c>
      <c r="N180" s="30">
        <f>N181</f>
        <v>0</v>
      </c>
    </row>
    <row r="181" spans="3:14" ht="12.75">
      <c r="C181" s="88" t="s">
        <v>133</v>
      </c>
      <c r="D181" s="34">
        <v>125</v>
      </c>
      <c r="E181" s="31" t="s">
        <v>11</v>
      </c>
      <c r="F181" s="31" t="s">
        <v>11</v>
      </c>
      <c r="G181" s="31" t="s">
        <v>134</v>
      </c>
      <c r="H181" s="31"/>
      <c r="I181" s="30">
        <f>I182</f>
        <v>502.1</v>
      </c>
      <c r="J181" s="30"/>
      <c r="K181" s="30"/>
      <c r="L181" s="30"/>
      <c r="M181" s="30">
        <f>M182</f>
        <v>487.1</v>
      </c>
      <c r="N181" s="30">
        <f>N182</f>
        <v>0</v>
      </c>
    </row>
    <row r="182" spans="3:14" ht="12.75">
      <c r="C182" s="88" t="s">
        <v>123</v>
      </c>
      <c r="D182" s="34">
        <v>125</v>
      </c>
      <c r="E182" s="31" t="s">
        <v>11</v>
      </c>
      <c r="F182" s="31" t="s">
        <v>11</v>
      </c>
      <c r="G182" s="31" t="s">
        <v>134</v>
      </c>
      <c r="H182" s="31" t="s">
        <v>124</v>
      </c>
      <c r="I182" s="30">
        <v>502.1</v>
      </c>
      <c r="J182" s="30"/>
      <c r="K182" s="30"/>
      <c r="L182" s="30"/>
      <c r="M182" s="30">
        <v>487.1</v>
      </c>
      <c r="N182" s="30"/>
    </row>
    <row r="183" spans="3:14" ht="25.5">
      <c r="C183" s="88" t="s">
        <v>510</v>
      </c>
      <c r="D183" s="34">
        <v>125</v>
      </c>
      <c r="E183" s="31" t="s">
        <v>11</v>
      </c>
      <c r="F183" s="31" t="s">
        <v>11</v>
      </c>
      <c r="G183" s="31" t="s">
        <v>229</v>
      </c>
      <c r="H183" s="52"/>
      <c r="I183" s="30">
        <f>I184</f>
        <v>120.4</v>
      </c>
      <c r="J183" s="30"/>
      <c r="K183" s="30"/>
      <c r="L183" s="30"/>
      <c r="M183" s="30">
        <f>M184</f>
        <v>125</v>
      </c>
      <c r="N183" s="30">
        <f>N184</f>
        <v>0</v>
      </c>
    </row>
    <row r="184" spans="3:14" ht="12.75">
      <c r="C184" s="88" t="s">
        <v>133</v>
      </c>
      <c r="D184" s="34">
        <v>125</v>
      </c>
      <c r="E184" s="31" t="s">
        <v>11</v>
      </c>
      <c r="F184" s="31" t="s">
        <v>11</v>
      </c>
      <c r="G184" s="31" t="s">
        <v>230</v>
      </c>
      <c r="H184" s="31"/>
      <c r="I184" s="30">
        <f>I185</f>
        <v>120.4</v>
      </c>
      <c r="J184" s="30">
        <f>J185</f>
        <v>1072.1</v>
      </c>
      <c r="K184" s="30"/>
      <c r="L184" s="30"/>
      <c r="M184" s="30">
        <f>M185</f>
        <v>125</v>
      </c>
      <c r="N184" s="30">
        <f>N185</f>
        <v>0</v>
      </c>
    </row>
    <row r="185" spans="3:14" ht="12.75">
      <c r="C185" s="88" t="s">
        <v>123</v>
      </c>
      <c r="D185" s="34">
        <v>125</v>
      </c>
      <c r="E185" s="31" t="s">
        <v>11</v>
      </c>
      <c r="F185" s="31" t="s">
        <v>11</v>
      </c>
      <c r="G185" s="31" t="s">
        <v>230</v>
      </c>
      <c r="H185" s="31" t="s">
        <v>124</v>
      </c>
      <c r="I185" s="30">
        <v>120.4</v>
      </c>
      <c r="J185" s="30">
        <v>1072.1</v>
      </c>
      <c r="K185" s="30"/>
      <c r="L185" s="30"/>
      <c r="M185" s="30">
        <v>125</v>
      </c>
      <c r="N185" s="30"/>
    </row>
    <row r="186" spans="3:14" ht="12.75">
      <c r="C186" s="88" t="s">
        <v>231</v>
      </c>
      <c r="D186" s="34">
        <v>125</v>
      </c>
      <c r="E186" s="31" t="s">
        <v>11</v>
      </c>
      <c r="F186" s="31" t="s">
        <v>7</v>
      </c>
      <c r="G186" s="31"/>
      <c r="H186" s="31"/>
      <c r="I186" s="30">
        <f>I187</f>
        <v>37942.80000000001</v>
      </c>
      <c r="J186" s="30" t="e">
        <f>J187+#REF!</f>
        <v>#REF!</v>
      </c>
      <c r="K186" s="30" t="e">
        <f>K187+#REF!</f>
        <v>#REF!</v>
      </c>
      <c r="L186" s="30" t="e">
        <f>L187+#REF!</f>
        <v>#REF!</v>
      </c>
      <c r="M186" s="30">
        <f>M187</f>
        <v>33634.4</v>
      </c>
      <c r="N186" s="30">
        <f>N187</f>
        <v>181.2</v>
      </c>
    </row>
    <row r="187" spans="3:14" ht="24" customHeight="1">
      <c r="C187" s="100" t="s">
        <v>232</v>
      </c>
      <c r="D187" s="34">
        <v>125</v>
      </c>
      <c r="E187" s="31" t="s">
        <v>11</v>
      </c>
      <c r="F187" s="31" t="s">
        <v>7</v>
      </c>
      <c r="G187" s="34" t="s">
        <v>185</v>
      </c>
      <c r="H187" s="31"/>
      <c r="I187" s="30">
        <f>I188+I198</f>
        <v>37942.80000000001</v>
      </c>
      <c r="J187" s="30">
        <f>J188+J198+J192</f>
        <v>0</v>
      </c>
      <c r="K187" s="30">
        <f>K188+K198+K192</f>
        <v>46.8</v>
      </c>
      <c r="L187" s="30">
        <f>L188+L198+L192</f>
        <v>0</v>
      </c>
      <c r="M187" s="30">
        <f>M188+M198+M192</f>
        <v>33634.4</v>
      </c>
      <c r="N187" s="30">
        <f>N188+N198+N192</f>
        <v>181.2</v>
      </c>
    </row>
    <row r="188" spans="3:14" ht="16.5" customHeight="1">
      <c r="C188" s="94" t="s">
        <v>233</v>
      </c>
      <c r="D188" s="34">
        <v>125</v>
      </c>
      <c r="E188" s="31" t="s">
        <v>11</v>
      </c>
      <c r="F188" s="31" t="s">
        <v>7</v>
      </c>
      <c r="G188" s="34" t="s">
        <v>204</v>
      </c>
      <c r="H188" s="31"/>
      <c r="I188" s="30">
        <f>I189+I195+I192</f>
        <v>47.3</v>
      </c>
      <c r="J188" s="42"/>
      <c r="K188" s="51">
        <f>K196</f>
        <v>46.8</v>
      </c>
      <c r="L188" s="30"/>
      <c r="M188" s="30">
        <f>M189+M195</f>
        <v>0</v>
      </c>
      <c r="N188" s="30">
        <f>N189+N195</f>
        <v>150</v>
      </c>
    </row>
    <row r="189" spans="3:14" ht="0.75" customHeight="1" hidden="1">
      <c r="C189" s="99" t="s">
        <v>193</v>
      </c>
      <c r="D189" s="34">
        <v>125</v>
      </c>
      <c r="E189" s="31" t="s">
        <v>11</v>
      </c>
      <c r="F189" s="31" t="s">
        <v>7</v>
      </c>
      <c r="G189" s="34" t="s">
        <v>219</v>
      </c>
      <c r="H189" s="31"/>
      <c r="I189" s="30">
        <f>I190</f>
        <v>0</v>
      </c>
      <c r="J189" s="42"/>
      <c r="K189" s="51"/>
      <c r="L189" s="30"/>
      <c r="M189" s="30">
        <f>M190</f>
        <v>0</v>
      </c>
      <c r="N189" s="30">
        <f>N190</f>
        <v>0</v>
      </c>
    </row>
    <row r="190" spans="3:14" ht="38.25" hidden="1">
      <c r="C190" s="93" t="s">
        <v>217</v>
      </c>
      <c r="D190" s="34">
        <v>125</v>
      </c>
      <c r="E190" s="31" t="s">
        <v>11</v>
      </c>
      <c r="F190" s="31" t="s">
        <v>7</v>
      </c>
      <c r="G190" s="34" t="s">
        <v>220</v>
      </c>
      <c r="H190" s="31"/>
      <c r="I190" s="30">
        <f>I191</f>
        <v>0</v>
      </c>
      <c r="J190" s="42"/>
      <c r="K190" s="51"/>
      <c r="L190" s="30"/>
      <c r="M190" s="30">
        <f>M191</f>
        <v>0</v>
      </c>
      <c r="N190" s="30">
        <f>N191</f>
        <v>0</v>
      </c>
    </row>
    <row r="191" spans="3:14" ht="12.75" hidden="1">
      <c r="C191" s="88" t="s">
        <v>181</v>
      </c>
      <c r="D191" s="34">
        <v>125</v>
      </c>
      <c r="E191" s="31" t="s">
        <v>11</v>
      </c>
      <c r="F191" s="31" t="s">
        <v>7</v>
      </c>
      <c r="G191" s="34" t="s">
        <v>220</v>
      </c>
      <c r="H191" s="31" t="s">
        <v>182</v>
      </c>
      <c r="I191" s="30">
        <f>M191+N191</f>
        <v>0</v>
      </c>
      <c r="J191" s="42"/>
      <c r="K191" s="51"/>
      <c r="L191" s="30"/>
      <c r="M191" s="30"/>
      <c r="N191" s="30"/>
    </row>
    <row r="192" spans="3:14" ht="38.25">
      <c r="C192" s="99" t="s">
        <v>193</v>
      </c>
      <c r="D192" s="34">
        <v>125</v>
      </c>
      <c r="E192" s="31" t="s">
        <v>11</v>
      </c>
      <c r="F192" s="31" t="s">
        <v>7</v>
      </c>
      <c r="G192" s="34" t="s">
        <v>219</v>
      </c>
      <c r="H192" s="31"/>
      <c r="I192" s="30">
        <f>I193</f>
        <v>17.3</v>
      </c>
      <c r="J192" s="42"/>
      <c r="K192" s="51"/>
      <c r="L192" s="30"/>
      <c r="M192" s="30"/>
      <c r="N192" s="30">
        <f>N193</f>
        <v>31.2</v>
      </c>
    </row>
    <row r="193" spans="3:14" ht="38.25">
      <c r="C193" s="93" t="s">
        <v>217</v>
      </c>
      <c r="D193" s="34">
        <v>125</v>
      </c>
      <c r="E193" s="31" t="s">
        <v>11</v>
      </c>
      <c r="F193" s="31" t="s">
        <v>7</v>
      </c>
      <c r="G193" s="34" t="s">
        <v>220</v>
      </c>
      <c r="H193" s="31"/>
      <c r="I193" s="30">
        <f>I194</f>
        <v>17.3</v>
      </c>
      <c r="J193" s="42"/>
      <c r="K193" s="51"/>
      <c r="L193" s="30"/>
      <c r="M193" s="30"/>
      <c r="N193" s="30">
        <f>N194</f>
        <v>31.2</v>
      </c>
    </row>
    <row r="194" spans="3:14" ht="12.75">
      <c r="C194" s="88" t="s">
        <v>181</v>
      </c>
      <c r="D194" s="34">
        <v>125</v>
      </c>
      <c r="E194" s="31" t="s">
        <v>11</v>
      </c>
      <c r="F194" s="31" t="s">
        <v>7</v>
      </c>
      <c r="G194" s="34" t="s">
        <v>220</v>
      </c>
      <c r="H194" s="31" t="s">
        <v>182</v>
      </c>
      <c r="I194" s="30">
        <v>17.3</v>
      </c>
      <c r="J194" s="42"/>
      <c r="K194" s="51"/>
      <c r="L194" s="30"/>
      <c r="M194" s="30"/>
      <c r="N194" s="30">
        <v>31.2</v>
      </c>
    </row>
    <row r="195" spans="3:14" ht="25.5">
      <c r="C195" s="92" t="s">
        <v>234</v>
      </c>
      <c r="D195" s="34">
        <v>125</v>
      </c>
      <c r="E195" s="31" t="s">
        <v>11</v>
      </c>
      <c r="F195" s="31" t="s">
        <v>7</v>
      </c>
      <c r="G195" s="34" t="s">
        <v>235</v>
      </c>
      <c r="H195" s="31"/>
      <c r="I195" s="30">
        <f>I196</f>
        <v>30</v>
      </c>
      <c r="J195" s="42"/>
      <c r="K195" s="51"/>
      <c r="L195" s="30"/>
      <c r="M195" s="30">
        <f>M196</f>
        <v>0</v>
      </c>
      <c r="N195" s="30">
        <f>N196</f>
        <v>150</v>
      </c>
    </row>
    <row r="196" spans="3:14" ht="38.25">
      <c r="C196" s="93" t="s">
        <v>217</v>
      </c>
      <c r="D196" s="34">
        <v>125</v>
      </c>
      <c r="E196" s="31" t="s">
        <v>11</v>
      </c>
      <c r="F196" s="31" t="s">
        <v>7</v>
      </c>
      <c r="G196" s="34" t="s">
        <v>236</v>
      </c>
      <c r="H196" s="31"/>
      <c r="I196" s="30">
        <f>I197</f>
        <v>30</v>
      </c>
      <c r="J196" s="42"/>
      <c r="K196" s="51">
        <f>K197</f>
        <v>46.8</v>
      </c>
      <c r="L196" s="30">
        <v>150</v>
      </c>
      <c r="M196" s="30">
        <f>M197</f>
        <v>0</v>
      </c>
      <c r="N196" s="30">
        <f>N197</f>
        <v>150</v>
      </c>
    </row>
    <row r="197" spans="3:14" ht="12.75">
      <c r="C197" s="88" t="s">
        <v>181</v>
      </c>
      <c r="D197" s="34">
        <v>125</v>
      </c>
      <c r="E197" s="31" t="s">
        <v>11</v>
      </c>
      <c r="F197" s="31" t="s">
        <v>7</v>
      </c>
      <c r="G197" s="34" t="s">
        <v>236</v>
      </c>
      <c r="H197" s="31" t="s">
        <v>182</v>
      </c>
      <c r="I197" s="30">
        <v>30</v>
      </c>
      <c r="J197" s="42"/>
      <c r="K197" s="51">
        <v>46.8</v>
      </c>
      <c r="L197" s="30"/>
      <c r="M197" s="30"/>
      <c r="N197" s="30">
        <v>150</v>
      </c>
    </row>
    <row r="198" spans="3:14" ht="12.75">
      <c r="C198" s="98" t="s">
        <v>237</v>
      </c>
      <c r="D198" s="34">
        <v>125</v>
      </c>
      <c r="E198" s="31" t="s">
        <v>11</v>
      </c>
      <c r="F198" s="31" t="s">
        <v>7</v>
      </c>
      <c r="G198" s="31" t="s">
        <v>238</v>
      </c>
      <c r="H198" s="31"/>
      <c r="I198" s="30">
        <f>I199+I204</f>
        <v>37895.50000000001</v>
      </c>
      <c r="J198" s="30"/>
      <c r="K198" s="30"/>
      <c r="L198" s="42"/>
      <c r="M198" s="30">
        <f>M199+M204</f>
        <v>33634.4</v>
      </c>
      <c r="N198" s="30">
        <f>N199+N204</f>
        <v>0</v>
      </c>
    </row>
    <row r="199" spans="3:14" ht="63.75">
      <c r="C199" s="92" t="s">
        <v>511</v>
      </c>
      <c r="D199" s="34">
        <v>125</v>
      </c>
      <c r="E199" s="31" t="s">
        <v>11</v>
      </c>
      <c r="F199" s="31" t="s">
        <v>7</v>
      </c>
      <c r="G199" s="31" t="s">
        <v>239</v>
      </c>
      <c r="H199" s="31"/>
      <c r="I199" s="30">
        <f>I200</f>
        <v>35141.50000000001</v>
      </c>
      <c r="J199" s="30"/>
      <c r="K199" s="30"/>
      <c r="L199" s="42"/>
      <c r="M199" s="30">
        <f>M200</f>
        <v>31435.5</v>
      </c>
      <c r="N199" s="30">
        <f>N200</f>
        <v>0</v>
      </c>
    </row>
    <row r="200" spans="3:14" ht="38.25">
      <c r="C200" s="88" t="s">
        <v>240</v>
      </c>
      <c r="D200" s="34">
        <v>125</v>
      </c>
      <c r="E200" s="31" t="s">
        <v>11</v>
      </c>
      <c r="F200" s="31" t="s">
        <v>7</v>
      </c>
      <c r="G200" s="31" t="s">
        <v>241</v>
      </c>
      <c r="H200" s="31"/>
      <c r="I200" s="30">
        <f>I201+I202+I203</f>
        <v>35141.50000000001</v>
      </c>
      <c r="J200" s="30"/>
      <c r="K200" s="30"/>
      <c r="L200" s="42"/>
      <c r="M200" s="30">
        <f>M201+M202+M203</f>
        <v>31435.5</v>
      </c>
      <c r="N200" s="30">
        <f>N201+N202+N203</f>
        <v>0</v>
      </c>
    </row>
    <row r="201" spans="3:14" ht="12.75">
      <c r="C201" s="88" t="s">
        <v>157</v>
      </c>
      <c r="D201" s="34">
        <v>125</v>
      </c>
      <c r="E201" s="31" t="s">
        <v>11</v>
      </c>
      <c r="F201" s="31" t="s">
        <v>7</v>
      </c>
      <c r="G201" s="31" t="s">
        <v>241</v>
      </c>
      <c r="H201" s="31" t="s">
        <v>158</v>
      </c>
      <c r="I201" s="59">
        <v>33129.3</v>
      </c>
      <c r="J201" s="30"/>
      <c r="K201" s="30"/>
      <c r="L201" s="42"/>
      <c r="M201" s="59">
        <v>30219.5</v>
      </c>
      <c r="N201" s="59"/>
    </row>
    <row r="202" spans="3:14" ht="12.75">
      <c r="C202" s="88" t="s">
        <v>87</v>
      </c>
      <c r="D202" s="34">
        <v>125</v>
      </c>
      <c r="E202" s="31" t="s">
        <v>11</v>
      </c>
      <c r="F202" s="31" t="s">
        <v>7</v>
      </c>
      <c r="G202" s="31" t="s">
        <v>241</v>
      </c>
      <c r="H202" s="31" t="s">
        <v>88</v>
      </c>
      <c r="I202" s="59">
        <v>1910.4</v>
      </c>
      <c r="J202" s="30"/>
      <c r="K202" s="30"/>
      <c r="L202" s="42"/>
      <c r="M202" s="59">
        <v>1188.4</v>
      </c>
      <c r="N202" s="59"/>
    </row>
    <row r="203" spans="3:14" ht="12.75">
      <c r="C203" s="88" t="s">
        <v>93</v>
      </c>
      <c r="D203" s="34">
        <v>125</v>
      </c>
      <c r="E203" s="31" t="s">
        <v>11</v>
      </c>
      <c r="F203" s="31" t="s">
        <v>7</v>
      </c>
      <c r="G203" s="31" t="s">
        <v>241</v>
      </c>
      <c r="H203" s="31" t="s">
        <v>94</v>
      </c>
      <c r="I203" s="59">
        <v>101.8</v>
      </c>
      <c r="J203" s="30"/>
      <c r="K203" s="30"/>
      <c r="L203" s="42"/>
      <c r="M203" s="59">
        <v>27.6</v>
      </c>
      <c r="N203" s="59"/>
    </row>
    <row r="204" spans="3:14" ht="25.5">
      <c r="C204" s="92" t="s">
        <v>244</v>
      </c>
      <c r="D204" s="34">
        <v>125</v>
      </c>
      <c r="E204" s="31" t="s">
        <v>11</v>
      </c>
      <c r="F204" s="31" t="s">
        <v>7</v>
      </c>
      <c r="G204" s="31" t="s">
        <v>245</v>
      </c>
      <c r="H204" s="31"/>
      <c r="I204" s="30">
        <f>I205</f>
        <v>2754</v>
      </c>
      <c r="J204" s="30">
        <f>J205+J206+J207</f>
        <v>2207.5</v>
      </c>
      <c r="K204" s="30"/>
      <c r="L204" s="42"/>
      <c r="M204" s="30">
        <f>M205</f>
        <v>2198.9</v>
      </c>
      <c r="N204" s="30">
        <f>N205</f>
        <v>0</v>
      </c>
    </row>
    <row r="205" spans="3:14" ht="12.75">
      <c r="C205" s="88" t="s">
        <v>91</v>
      </c>
      <c r="D205" s="34">
        <v>125</v>
      </c>
      <c r="E205" s="31" t="s">
        <v>11</v>
      </c>
      <c r="F205" s="31" t="s">
        <v>7</v>
      </c>
      <c r="G205" s="31" t="s">
        <v>246</v>
      </c>
      <c r="H205" s="31"/>
      <c r="I205" s="30">
        <f>I206+I207+I208</f>
        <v>2754</v>
      </c>
      <c r="J205" s="30">
        <v>2207.5</v>
      </c>
      <c r="K205" s="30"/>
      <c r="L205" s="42"/>
      <c r="M205" s="30">
        <f>M206+M207+M208</f>
        <v>2198.9</v>
      </c>
      <c r="N205" s="30">
        <f>N206+N207+N208</f>
        <v>0</v>
      </c>
    </row>
    <row r="206" spans="3:14" ht="12.75">
      <c r="C206" s="88" t="s">
        <v>85</v>
      </c>
      <c r="D206" s="34">
        <v>125</v>
      </c>
      <c r="E206" s="31" t="s">
        <v>11</v>
      </c>
      <c r="F206" s="31" t="s">
        <v>7</v>
      </c>
      <c r="G206" s="31" t="s">
        <v>246</v>
      </c>
      <c r="H206" s="31" t="s">
        <v>86</v>
      </c>
      <c r="I206" s="59">
        <v>2561.2</v>
      </c>
      <c r="J206" s="30"/>
      <c r="K206" s="30"/>
      <c r="L206" s="47"/>
      <c r="M206" s="59">
        <v>2119.2</v>
      </c>
      <c r="N206" s="59"/>
    </row>
    <row r="207" spans="3:14" ht="12.75">
      <c r="C207" s="88" t="s">
        <v>87</v>
      </c>
      <c r="D207" s="34">
        <v>125</v>
      </c>
      <c r="E207" s="31" t="s">
        <v>11</v>
      </c>
      <c r="F207" s="31" t="s">
        <v>7</v>
      </c>
      <c r="G207" s="31" t="s">
        <v>246</v>
      </c>
      <c r="H207" s="31" t="s">
        <v>88</v>
      </c>
      <c r="I207" s="59">
        <v>181.4</v>
      </c>
      <c r="J207" s="53"/>
      <c r="K207" s="53"/>
      <c r="L207" s="42"/>
      <c r="M207" s="30">
        <v>71.4</v>
      </c>
      <c r="N207" s="30"/>
    </row>
    <row r="208" spans="3:14" ht="12.75">
      <c r="C208" s="88" t="s">
        <v>93</v>
      </c>
      <c r="D208" s="34">
        <v>125</v>
      </c>
      <c r="E208" s="31" t="s">
        <v>11</v>
      </c>
      <c r="F208" s="31" t="s">
        <v>7</v>
      </c>
      <c r="G208" s="31" t="s">
        <v>246</v>
      </c>
      <c r="H208" s="31" t="s">
        <v>94</v>
      </c>
      <c r="I208" s="59">
        <v>11.4</v>
      </c>
      <c r="J208" s="53"/>
      <c r="K208" s="53"/>
      <c r="L208" s="30"/>
      <c r="M208" s="30">
        <v>8.3</v>
      </c>
      <c r="N208" s="30"/>
    </row>
    <row r="209" spans="3:14" ht="12.75">
      <c r="C209" s="88" t="s">
        <v>17</v>
      </c>
      <c r="D209" s="34">
        <v>125</v>
      </c>
      <c r="E209" s="31" t="s">
        <v>8</v>
      </c>
      <c r="F209" s="31"/>
      <c r="G209" s="31"/>
      <c r="H209" s="31"/>
      <c r="I209" s="30">
        <f>I210+I216</f>
        <v>7590.6</v>
      </c>
      <c r="J209" s="53"/>
      <c r="K209" s="53"/>
      <c r="L209" s="30"/>
      <c r="M209" s="30">
        <f>M210+M216</f>
        <v>0</v>
      </c>
      <c r="N209" s="30">
        <f>N210+N216</f>
        <v>5195.4</v>
      </c>
    </row>
    <row r="210" spans="3:14" ht="12.75">
      <c r="C210" s="88" t="s">
        <v>19</v>
      </c>
      <c r="D210" s="34">
        <v>125</v>
      </c>
      <c r="E210" s="31" t="s">
        <v>8</v>
      </c>
      <c r="F210" s="31" t="s">
        <v>5</v>
      </c>
      <c r="G210" s="31"/>
      <c r="H210" s="31"/>
      <c r="I210" s="30">
        <f>I211</f>
        <v>1852.9</v>
      </c>
      <c r="J210" s="53"/>
      <c r="K210" s="53"/>
      <c r="L210" s="30"/>
      <c r="M210" s="30">
        <f aca="true" t="shared" si="22" ref="M210:N214">M211</f>
        <v>0</v>
      </c>
      <c r="N210" s="30">
        <f t="shared" si="22"/>
        <v>1823.3</v>
      </c>
    </row>
    <row r="211" spans="3:14" ht="25.5">
      <c r="C211" s="88" t="s">
        <v>247</v>
      </c>
      <c r="D211" s="34">
        <v>125</v>
      </c>
      <c r="E211" s="31" t="s">
        <v>8</v>
      </c>
      <c r="F211" s="31" t="s">
        <v>5</v>
      </c>
      <c r="G211" s="34" t="s">
        <v>185</v>
      </c>
      <c r="H211" s="31"/>
      <c r="I211" s="30">
        <f>I212</f>
        <v>1852.9</v>
      </c>
      <c r="J211" s="30">
        <f>J213</f>
        <v>0</v>
      </c>
      <c r="K211" s="30">
        <f>K213</f>
        <v>1604</v>
      </c>
      <c r="L211" s="30"/>
      <c r="M211" s="30">
        <f t="shared" si="22"/>
        <v>0</v>
      </c>
      <c r="N211" s="30">
        <f t="shared" si="22"/>
        <v>1823.3</v>
      </c>
    </row>
    <row r="212" spans="3:14" ht="12.75">
      <c r="C212" s="97" t="s">
        <v>203</v>
      </c>
      <c r="D212" s="34">
        <v>125</v>
      </c>
      <c r="E212" s="31" t="s">
        <v>8</v>
      </c>
      <c r="F212" s="31" t="s">
        <v>5</v>
      </c>
      <c r="G212" s="34" t="s">
        <v>204</v>
      </c>
      <c r="H212" s="31"/>
      <c r="I212" s="30">
        <f>I213</f>
        <v>1852.9</v>
      </c>
      <c r="J212" s="48"/>
      <c r="K212" s="48"/>
      <c r="L212" s="30"/>
      <c r="M212" s="30">
        <f t="shared" si="22"/>
        <v>0</v>
      </c>
      <c r="N212" s="30">
        <f t="shared" si="22"/>
        <v>1823.3</v>
      </c>
    </row>
    <row r="213" spans="3:14" ht="51">
      <c r="C213" s="97" t="s">
        <v>512</v>
      </c>
      <c r="D213" s="34">
        <v>125</v>
      </c>
      <c r="E213" s="31" t="s">
        <v>8</v>
      </c>
      <c r="F213" s="31" t="s">
        <v>5</v>
      </c>
      <c r="G213" s="34" t="s">
        <v>248</v>
      </c>
      <c r="H213" s="31"/>
      <c r="I213" s="30">
        <f>I214</f>
        <v>1852.9</v>
      </c>
      <c r="J213" s="48">
        <f>J214</f>
        <v>0</v>
      </c>
      <c r="K213" s="48">
        <f>K214</f>
        <v>1604</v>
      </c>
      <c r="L213" s="30"/>
      <c r="M213" s="30">
        <f t="shared" si="22"/>
        <v>0</v>
      </c>
      <c r="N213" s="30">
        <f t="shared" si="22"/>
        <v>1823.3</v>
      </c>
    </row>
    <row r="214" spans="3:14" ht="38.25">
      <c r="C214" s="93" t="s">
        <v>217</v>
      </c>
      <c r="D214" s="34">
        <v>125</v>
      </c>
      <c r="E214" s="31" t="s">
        <v>8</v>
      </c>
      <c r="F214" s="31" t="s">
        <v>5</v>
      </c>
      <c r="G214" s="34" t="s">
        <v>249</v>
      </c>
      <c r="H214" s="31"/>
      <c r="I214" s="30">
        <f>I215</f>
        <v>1852.9</v>
      </c>
      <c r="J214" s="30"/>
      <c r="K214" s="30">
        <v>1604</v>
      </c>
      <c r="L214" s="48">
        <v>1703.4</v>
      </c>
      <c r="M214" s="30">
        <f t="shared" si="22"/>
        <v>0</v>
      </c>
      <c r="N214" s="30">
        <f t="shared" si="22"/>
        <v>1823.3</v>
      </c>
    </row>
    <row r="215" spans="3:14" ht="12.75">
      <c r="C215" s="88" t="s">
        <v>181</v>
      </c>
      <c r="D215" s="34">
        <v>125</v>
      </c>
      <c r="E215" s="31" t="s">
        <v>8</v>
      </c>
      <c r="F215" s="31" t="s">
        <v>5</v>
      </c>
      <c r="G215" s="34" t="s">
        <v>249</v>
      </c>
      <c r="H215" s="31" t="s">
        <v>182</v>
      </c>
      <c r="I215" s="30">
        <v>1852.9</v>
      </c>
      <c r="J215" s="30"/>
      <c r="K215" s="30"/>
      <c r="L215" s="30"/>
      <c r="M215" s="30"/>
      <c r="N215" s="30">
        <v>1823.3</v>
      </c>
    </row>
    <row r="216" spans="3:14" ht="12.75">
      <c r="C216" s="88" t="s">
        <v>26</v>
      </c>
      <c r="D216" s="34">
        <v>125</v>
      </c>
      <c r="E216" s="31" t="s">
        <v>8</v>
      </c>
      <c r="F216" s="31" t="s">
        <v>3</v>
      </c>
      <c r="G216" s="31"/>
      <c r="H216" s="31"/>
      <c r="I216" s="30">
        <f>I217</f>
        <v>5737.7</v>
      </c>
      <c r="J216" s="53"/>
      <c r="K216" s="53"/>
      <c r="L216" s="30"/>
      <c r="M216" s="30">
        <f aca="true" t="shared" si="23" ref="M216:N219">M217</f>
        <v>0</v>
      </c>
      <c r="N216" s="30">
        <f t="shared" si="23"/>
        <v>3372.1</v>
      </c>
    </row>
    <row r="217" spans="3:14" ht="25.5">
      <c r="C217" s="88" t="s">
        <v>184</v>
      </c>
      <c r="D217" s="34">
        <v>125</v>
      </c>
      <c r="E217" s="31" t="s">
        <v>8</v>
      </c>
      <c r="F217" s="31" t="s">
        <v>3</v>
      </c>
      <c r="G217" s="31" t="s">
        <v>185</v>
      </c>
      <c r="H217" s="31"/>
      <c r="I217" s="30">
        <f>I218</f>
        <v>5737.7</v>
      </c>
      <c r="J217" s="54"/>
      <c r="K217" s="30">
        <f>K219</f>
        <v>4224</v>
      </c>
      <c r="L217" s="30"/>
      <c r="M217" s="30">
        <f t="shared" si="23"/>
        <v>0</v>
      </c>
      <c r="N217" s="30">
        <f t="shared" si="23"/>
        <v>3372.1</v>
      </c>
    </row>
    <row r="218" spans="3:14" ht="12.75">
      <c r="C218" s="92" t="s">
        <v>186</v>
      </c>
      <c r="D218" s="34">
        <v>125</v>
      </c>
      <c r="E218" s="31" t="s">
        <v>8</v>
      </c>
      <c r="F218" s="31" t="s">
        <v>3</v>
      </c>
      <c r="G218" s="31" t="s">
        <v>187</v>
      </c>
      <c r="H218" s="55"/>
      <c r="I218" s="30">
        <f>I219</f>
        <v>5737.7</v>
      </c>
      <c r="J218" s="54"/>
      <c r="K218" s="30"/>
      <c r="L218" s="30"/>
      <c r="M218" s="30">
        <f t="shared" si="23"/>
        <v>0</v>
      </c>
      <c r="N218" s="30">
        <f t="shared" si="23"/>
        <v>3372.1</v>
      </c>
    </row>
    <row r="219" spans="3:14" ht="25.5">
      <c r="C219" s="94" t="s">
        <v>513</v>
      </c>
      <c r="D219" s="34">
        <v>125</v>
      </c>
      <c r="E219" s="31" t="s">
        <v>8</v>
      </c>
      <c r="F219" s="31" t="s">
        <v>3</v>
      </c>
      <c r="G219" s="31" t="s">
        <v>250</v>
      </c>
      <c r="H219" s="55"/>
      <c r="I219" s="30">
        <f>I220</f>
        <v>5737.7</v>
      </c>
      <c r="J219" s="30"/>
      <c r="K219" s="30">
        <f>K220+K221</f>
        <v>4224</v>
      </c>
      <c r="L219" s="30"/>
      <c r="M219" s="30">
        <f t="shared" si="23"/>
        <v>0</v>
      </c>
      <c r="N219" s="30">
        <f t="shared" si="23"/>
        <v>3372.1</v>
      </c>
    </row>
    <row r="220" spans="3:14" ht="38.25">
      <c r="C220" s="93" t="s">
        <v>217</v>
      </c>
      <c r="D220" s="34">
        <v>125</v>
      </c>
      <c r="E220" s="31" t="s">
        <v>8</v>
      </c>
      <c r="F220" s="31" t="s">
        <v>3</v>
      </c>
      <c r="G220" s="31" t="s">
        <v>251</v>
      </c>
      <c r="H220" s="31"/>
      <c r="I220" s="30">
        <f>I221+I222</f>
        <v>5737.7</v>
      </c>
      <c r="J220" s="30"/>
      <c r="K220" s="30">
        <v>14</v>
      </c>
      <c r="L220" s="30">
        <v>3753.5</v>
      </c>
      <c r="M220" s="30">
        <f>M221+M222</f>
        <v>0</v>
      </c>
      <c r="N220" s="30">
        <f>N221+N222</f>
        <v>3372.1</v>
      </c>
    </row>
    <row r="221" spans="3:14" ht="12.75">
      <c r="C221" s="88" t="s">
        <v>87</v>
      </c>
      <c r="D221" s="34">
        <v>125</v>
      </c>
      <c r="E221" s="31" t="s">
        <v>8</v>
      </c>
      <c r="F221" s="31" t="s">
        <v>3</v>
      </c>
      <c r="G221" s="31" t="s">
        <v>251</v>
      </c>
      <c r="H221" s="31" t="s">
        <v>88</v>
      </c>
      <c r="I221" s="30">
        <v>57.5</v>
      </c>
      <c r="J221" s="30"/>
      <c r="K221" s="30">
        <v>4210</v>
      </c>
      <c r="L221" s="30"/>
      <c r="M221" s="30"/>
      <c r="N221" s="30">
        <v>33.7</v>
      </c>
    </row>
    <row r="222" spans="3:14" ht="12.75">
      <c r="C222" s="88" t="s">
        <v>181</v>
      </c>
      <c r="D222" s="34">
        <v>125</v>
      </c>
      <c r="E222" s="31" t="s">
        <v>8</v>
      </c>
      <c r="F222" s="31" t="s">
        <v>3</v>
      </c>
      <c r="G222" s="31" t="s">
        <v>251</v>
      </c>
      <c r="H222" s="31" t="s">
        <v>182</v>
      </c>
      <c r="I222" s="30">
        <v>5680.2</v>
      </c>
      <c r="J222" s="30" t="e">
        <f>#REF!+#REF!</f>
        <v>#REF!</v>
      </c>
      <c r="K222" s="30" t="e">
        <f>#REF!+#REF!</f>
        <v>#REF!</v>
      </c>
      <c r="L222" s="30"/>
      <c r="M222" s="30"/>
      <c r="N222" s="30">
        <v>3338.4</v>
      </c>
    </row>
    <row r="223" spans="3:14" ht="12.75">
      <c r="C223" s="88" t="s">
        <v>32</v>
      </c>
      <c r="D223" s="34">
        <v>125</v>
      </c>
      <c r="E223" s="31" t="s">
        <v>22</v>
      </c>
      <c r="F223" s="31"/>
      <c r="G223" s="31"/>
      <c r="H223" s="31"/>
      <c r="I223" s="30">
        <f aca="true" t="shared" si="24" ref="I223:N224">I224</f>
        <v>430.7</v>
      </c>
      <c r="J223" s="30" t="e">
        <f t="shared" si="24"/>
        <v>#REF!</v>
      </c>
      <c r="K223" s="30" t="e">
        <f t="shared" si="24"/>
        <v>#REF!</v>
      </c>
      <c r="L223" s="30">
        <f t="shared" si="24"/>
        <v>0</v>
      </c>
      <c r="M223" s="30">
        <f t="shared" si="24"/>
        <v>287.2</v>
      </c>
      <c r="N223" s="30">
        <f t="shared" si="24"/>
        <v>60</v>
      </c>
    </row>
    <row r="224" spans="3:14" ht="12.75">
      <c r="C224" s="88" t="s">
        <v>33</v>
      </c>
      <c r="D224" s="34">
        <v>125</v>
      </c>
      <c r="E224" s="31" t="s">
        <v>22</v>
      </c>
      <c r="F224" s="31" t="s">
        <v>6</v>
      </c>
      <c r="G224" s="31"/>
      <c r="H224" s="31"/>
      <c r="I224" s="30">
        <f t="shared" si="24"/>
        <v>430.7</v>
      </c>
      <c r="J224" s="30" t="e">
        <f>#REF!+#REF!</f>
        <v>#REF!</v>
      </c>
      <c r="K224" s="30" t="e">
        <f>#REF!+#REF!</f>
        <v>#REF!</v>
      </c>
      <c r="L224" s="30"/>
      <c r="M224" s="30">
        <f t="shared" si="24"/>
        <v>287.2</v>
      </c>
      <c r="N224" s="30">
        <f t="shared" si="24"/>
        <v>60</v>
      </c>
    </row>
    <row r="225" spans="3:14" ht="25.5">
      <c r="C225" s="88" t="s">
        <v>437</v>
      </c>
      <c r="D225" s="34">
        <v>125</v>
      </c>
      <c r="E225" s="31" t="s">
        <v>22</v>
      </c>
      <c r="F225" s="31" t="s">
        <v>6</v>
      </c>
      <c r="G225" s="31" t="s">
        <v>438</v>
      </c>
      <c r="H225" s="31"/>
      <c r="I225" s="30">
        <f aca="true" t="shared" si="25" ref="I225:N225">I226+I229+I234</f>
        <v>430.7</v>
      </c>
      <c r="J225" s="30">
        <f t="shared" si="25"/>
        <v>0</v>
      </c>
      <c r="K225" s="30">
        <f t="shared" si="25"/>
        <v>0</v>
      </c>
      <c r="L225" s="30">
        <f t="shared" si="25"/>
        <v>0</v>
      </c>
      <c r="M225" s="30">
        <f t="shared" si="25"/>
        <v>287.2</v>
      </c>
      <c r="N225" s="30">
        <f t="shared" si="25"/>
        <v>60</v>
      </c>
    </row>
    <row r="226" spans="3:14" ht="12.75">
      <c r="C226" s="88" t="s">
        <v>439</v>
      </c>
      <c r="D226" s="34">
        <v>125</v>
      </c>
      <c r="E226" s="31" t="s">
        <v>22</v>
      </c>
      <c r="F226" s="31" t="s">
        <v>6</v>
      </c>
      <c r="G226" s="31" t="s">
        <v>440</v>
      </c>
      <c r="H226" s="31"/>
      <c r="I226" s="30">
        <f aca="true" t="shared" si="26" ref="I226:N226">I227</f>
        <v>70</v>
      </c>
      <c r="J226" s="30">
        <f t="shared" si="26"/>
        <v>0</v>
      </c>
      <c r="K226" s="30">
        <f t="shared" si="26"/>
        <v>0</v>
      </c>
      <c r="L226" s="30">
        <f t="shared" si="26"/>
        <v>0</v>
      </c>
      <c r="M226" s="30">
        <f t="shared" si="26"/>
        <v>70</v>
      </c>
      <c r="N226" s="30">
        <f t="shared" si="26"/>
        <v>0</v>
      </c>
    </row>
    <row r="227" spans="3:14" ht="12.75">
      <c r="C227" s="88" t="s">
        <v>442</v>
      </c>
      <c r="D227" s="34">
        <v>125</v>
      </c>
      <c r="E227" s="31" t="s">
        <v>22</v>
      </c>
      <c r="F227" s="31" t="s">
        <v>6</v>
      </c>
      <c r="G227" s="31" t="s">
        <v>443</v>
      </c>
      <c r="H227" s="31"/>
      <c r="I227" s="30">
        <f>I228</f>
        <v>70</v>
      </c>
      <c r="J227" s="30"/>
      <c r="K227" s="30"/>
      <c r="L227" s="30"/>
      <c r="M227" s="30">
        <f>M228</f>
        <v>70</v>
      </c>
      <c r="N227" s="30">
        <f>N228</f>
        <v>0</v>
      </c>
    </row>
    <row r="228" spans="3:14" ht="12.75">
      <c r="C228" s="88" t="s">
        <v>123</v>
      </c>
      <c r="D228" s="34">
        <v>125</v>
      </c>
      <c r="E228" s="31" t="s">
        <v>22</v>
      </c>
      <c r="F228" s="31" t="s">
        <v>6</v>
      </c>
      <c r="G228" s="31" t="s">
        <v>443</v>
      </c>
      <c r="H228" s="31" t="s">
        <v>124</v>
      </c>
      <c r="I228" s="30">
        <f>M228+N228</f>
        <v>70</v>
      </c>
      <c r="J228" s="30"/>
      <c r="K228" s="30"/>
      <c r="L228" s="30"/>
      <c r="M228" s="30">
        <v>70</v>
      </c>
      <c r="N228" s="30">
        <v>0</v>
      </c>
    </row>
    <row r="229" spans="3:14" ht="12.75">
      <c r="C229" s="88" t="s">
        <v>445</v>
      </c>
      <c r="D229" s="34">
        <v>125</v>
      </c>
      <c r="E229" s="31" t="s">
        <v>22</v>
      </c>
      <c r="F229" s="31" t="s">
        <v>6</v>
      </c>
      <c r="G229" s="31" t="s">
        <v>446</v>
      </c>
      <c r="H229" s="31"/>
      <c r="I229" s="30">
        <f>I230+I232</f>
        <v>300.7</v>
      </c>
      <c r="J229" s="30"/>
      <c r="K229" s="30"/>
      <c r="L229" s="30"/>
      <c r="M229" s="30">
        <f>M230</f>
        <v>217.2</v>
      </c>
      <c r="N229" s="30">
        <f>N230</f>
        <v>0</v>
      </c>
    </row>
    <row r="230" spans="3:14" ht="12.75">
      <c r="C230" s="88" t="s">
        <v>442</v>
      </c>
      <c r="D230" s="34">
        <v>125</v>
      </c>
      <c r="E230" s="31" t="s">
        <v>22</v>
      </c>
      <c r="F230" s="31" t="s">
        <v>6</v>
      </c>
      <c r="G230" s="31" t="s">
        <v>447</v>
      </c>
      <c r="H230" s="31"/>
      <c r="I230" s="30">
        <f>I231</f>
        <v>182.2</v>
      </c>
      <c r="J230" s="30"/>
      <c r="K230" s="30"/>
      <c r="L230" s="30"/>
      <c r="M230" s="30">
        <f>M231</f>
        <v>217.2</v>
      </c>
      <c r="N230" s="30">
        <f>N231</f>
        <v>0</v>
      </c>
    </row>
    <row r="231" spans="3:14" ht="12.75">
      <c r="C231" s="88" t="s">
        <v>123</v>
      </c>
      <c r="D231" s="34">
        <v>125</v>
      </c>
      <c r="E231" s="31" t="s">
        <v>22</v>
      </c>
      <c r="F231" s="31" t="s">
        <v>6</v>
      </c>
      <c r="G231" s="31" t="s">
        <v>447</v>
      </c>
      <c r="H231" s="31" t="s">
        <v>124</v>
      </c>
      <c r="I231" s="30">
        <v>182.2</v>
      </c>
      <c r="J231" s="30"/>
      <c r="K231" s="30"/>
      <c r="L231" s="30"/>
      <c r="M231" s="30">
        <v>217.2</v>
      </c>
      <c r="N231" s="30"/>
    </row>
    <row r="232" spans="3:14" ht="38.25">
      <c r="C232" s="88" t="s">
        <v>514</v>
      </c>
      <c r="D232" s="34">
        <v>125</v>
      </c>
      <c r="E232" s="31" t="s">
        <v>22</v>
      </c>
      <c r="F232" s="31" t="s">
        <v>6</v>
      </c>
      <c r="G232" s="31" t="s">
        <v>448</v>
      </c>
      <c r="H232" s="31"/>
      <c r="I232" s="30">
        <f>I233</f>
        <v>118.5</v>
      </c>
      <c r="J232" s="30"/>
      <c r="K232" s="30"/>
      <c r="L232" s="30"/>
      <c r="M232" s="30"/>
      <c r="N232" s="30"/>
    </row>
    <row r="233" spans="3:14" ht="12.75">
      <c r="C233" s="88" t="s">
        <v>123</v>
      </c>
      <c r="D233" s="34">
        <v>125</v>
      </c>
      <c r="E233" s="31" t="s">
        <v>22</v>
      </c>
      <c r="F233" s="31" t="s">
        <v>6</v>
      </c>
      <c r="G233" s="31" t="s">
        <v>448</v>
      </c>
      <c r="H233" s="31" t="s">
        <v>124</v>
      </c>
      <c r="I233" s="30">
        <v>118.5</v>
      </c>
      <c r="J233" s="30"/>
      <c r="K233" s="30"/>
      <c r="L233" s="30"/>
      <c r="M233" s="30"/>
      <c r="N233" s="30"/>
    </row>
    <row r="234" spans="3:14" ht="12.75">
      <c r="C234" s="88" t="s">
        <v>452</v>
      </c>
      <c r="D234" s="34">
        <v>125</v>
      </c>
      <c r="E234" s="31" t="s">
        <v>22</v>
      </c>
      <c r="F234" s="31" t="s">
        <v>6</v>
      </c>
      <c r="G234" s="31" t="s">
        <v>453</v>
      </c>
      <c r="H234" s="31"/>
      <c r="I234" s="30">
        <f aca="true" t="shared" si="27" ref="I234:N234">I235</f>
        <v>60</v>
      </c>
      <c r="J234" s="30">
        <f t="shared" si="27"/>
        <v>0</v>
      </c>
      <c r="K234" s="30">
        <f t="shared" si="27"/>
        <v>0</v>
      </c>
      <c r="L234" s="30">
        <f t="shared" si="27"/>
        <v>0</v>
      </c>
      <c r="M234" s="30">
        <f t="shared" si="27"/>
        <v>0</v>
      </c>
      <c r="N234" s="30">
        <f t="shared" si="27"/>
        <v>60</v>
      </c>
    </row>
    <row r="235" spans="3:14" ht="38.25">
      <c r="C235" s="88" t="s">
        <v>514</v>
      </c>
      <c r="D235" s="34">
        <v>125</v>
      </c>
      <c r="E235" s="31" t="s">
        <v>22</v>
      </c>
      <c r="F235" s="31" t="s">
        <v>6</v>
      </c>
      <c r="G235" s="31" t="s">
        <v>454</v>
      </c>
      <c r="H235" s="31"/>
      <c r="I235" s="30">
        <f>I236</f>
        <v>60</v>
      </c>
      <c r="J235" s="30"/>
      <c r="K235" s="30"/>
      <c r="L235" s="62"/>
      <c r="M235" s="30">
        <f>M236</f>
        <v>0</v>
      </c>
      <c r="N235" s="30">
        <f>N236</f>
        <v>60</v>
      </c>
    </row>
    <row r="236" spans="3:14" ht="38.25">
      <c r="C236" s="88" t="s">
        <v>514</v>
      </c>
      <c r="D236" s="34">
        <v>125</v>
      </c>
      <c r="E236" s="31" t="s">
        <v>22</v>
      </c>
      <c r="F236" s="31" t="s">
        <v>6</v>
      </c>
      <c r="G236" s="31" t="s">
        <v>454</v>
      </c>
      <c r="H236" s="31"/>
      <c r="I236" s="30">
        <f>I237</f>
        <v>60</v>
      </c>
      <c r="J236" s="30"/>
      <c r="K236" s="30"/>
      <c r="L236" s="62"/>
      <c r="M236" s="30">
        <f>M237</f>
        <v>0</v>
      </c>
      <c r="N236" s="30">
        <f>N237</f>
        <v>60</v>
      </c>
    </row>
    <row r="237" spans="3:14" ht="12.75">
      <c r="C237" s="88" t="s">
        <v>123</v>
      </c>
      <c r="D237" s="34">
        <v>125</v>
      </c>
      <c r="E237" s="31" t="s">
        <v>22</v>
      </c>
      <c r="F237" s="31" t="s">
        <v>6</v>
      </c>
      <c r="G237" s="31" t="s">
        <v>454</v>
      </c>
      <c r="H237" s="31" t="s">
        <v>124</v>
      </c>
      <c r="I237" s="30">
        <f>M237+N237</f>
        <v>60</v>
      </c>
      <c r="J237" s="30"/>
      <c r="K237" s="30"/>
      <c r="L237" s="62"/>
      <c r="M237" s="30"/>
      <c r="N237" s="30">
        <v>60</v>
      </c>
    </row>
    <row r="238" spans="3:14" ht="15.75">
      <c r="C238" s="96" t="s">
        <v>258</v>
      </c>
      <c r="D238" s="56">
        <v>546</v>
      </c>
      <c r="E238" s="57"/>
      <c r="F238" s="57"/>
      <c r="G238" s="56"/>
      <c r="H238" s="57"/>
      <c r="I238" s="58">
        <f>I239+I320+I354+I388+I429+I440+I478+I496+I554</f>
        <v>81272.40000000001</v>
      </c>
      <c r="J238" s="59"/>
      <c r="K238" s="30"/>
      <c r="L238" s="30"/>
      <c r="M238" s="58" t="e">
        <f>M239+M320+M354+M388+M429+M440+M478+M496+M554</f>
        <v>#REF!</v>
      </c>
      <c r="N238" s="58" t="e">
        <f>N239+N320+N354+N388+N429+N440+N478+N496+N554</f>
        <v>#REF!</v>
      </c>
    </row>
    <row r="239" spans="3:14" ht="12.75">
      <c r="C239" s="88" t="s">
        <v>41</v>
      </c>
      <c r="D239" s="34">
        <v>546</v>
      </c>
      <c r="E239" s="31" t="s">
        <v>2</v>
      </c>
      <c r="F239" s="52"/>
      <c r="G239" s="34"/>
      <c r="H239" s="31"/>
      <c r="I239" s="30">
        <f>I245+I291+I240+I288</f>
        <v>31281</v>
      </c>
      <c r="J239" s="30" t="e">
        <f>J245+#REF!+#REF!+J291+J240</f>
        <v>#REF!</v>
      </c>
      <c r="K239" s="30" t="e">
        <f>K245+#REF!+#REF!+K291+K240</f>
        <v>#REF!</v>
      </c>
      <c r="L239" s="30" t="e">
        <f>L245+#REF!+#REF!+L291+L240</f>
        <v>#REF!</v>
      </c>
      <c r="M239" s="30" t="e">
        <f>M245+#REF!+#REF!+M291+M240</f>
        <v>#REF!</v>
      </c>
      <c r="N239" s="30" t="e">
        <f>N245+#REF!+#REF!+N291+N240</f>
        <v>#REF!</v>
      </c>
    </row>
    <row r="240" spans="3:14" ht="25.5">
      <c r="C240" s="88" t="s">
        <v>57</v>
      </c>
      <c r="D240" s="34">
        <v>546</v>
      </c>
      <c r="E240" s="31" t="s">
        <v>2</v>
      </c>
      <c r="F240" s="31" t="s">
        <v>6</v>
      </c>
      <c r="G240" s="34"/>
      <c r="H240" s="31"/>
      <c r="I240" s="30">
        <f>I241</f>
        <v>505.4</v>
      </c>
      <c r="J240" s="59"/>
      <c r="K240" s="30"/>
      <c r="L240" s="30"/>
      <c r="M240" s="30">
        <f aca="true" t="shared" si="28" ref="M240:N243">M241</f>
        <v>1213.1</v>
      </c>
      <c r="N240" s="30">
        <f t="shared" si="28"/>
        <v>0</v>
      </c>
    </row>
    <row r="241" spans="3:14" ht="12.75">
      <c r="C241" s="88" t="s">
        <v>259</v>
      </c>
      <c r="D241" s="34">
        <v>546</v>
      </c>
      <c r="E241" s="31" t="s">
        <v>2</v>
      </c>
      <c r="F241" s="31" t="s">
        <v>6</v>
      </c>
      <c r="G241" s="34" t="s">
        <v>260</v>
      </c>
      <c r="H241" s="31"/>
      <c r="I241" s="30">
        <f>I242</f>
        <v>505.4</v>
      </c>
      <c r="J241" s="59"/>
      <c r="K241" s="30"/>
      <c r="L241" s="30"/>
      <c r="M241" s="30">
        <f t="shared" si="28"/>
        <v>1213.1</v>
      </c>
      <c r="N241" s="30">
        <f t="shared" si="28"/>
        <v>0</v>
      </c>
    </row>
    <row r="242" spans="3:14" ht="12.75">
      <c r="C242" s="88" t="s">
        <v>261</v>
      </c>
      <c r="D242" s="34">
        <v>546</v>
      </c>
      <c r="E242" s="31" t="s">
        <v>2</v>
      </c>
      <c r="F242" s="31" t="s">
        <v>6</v>
      </c>
      <c r="G242" s="34" t="s">
        <v>262</v>
      </c>
      <c r="H242" s="31"/>
      <c r="I242" s="30">
        <f>I243</f>
        <v>505.4</v>
      </c>
      <c r="J242" s="30">
        <f>J243</f>
        <v>1138</v>
      </c>
      <c r="K242" s="30">
        <f>K243</f>
        <v>0</v>
      </c>
      <c r="L242" s="30"/>
      <c r="M242" s="30">
        <f t="shared" si="28"/>
        <v>1213.1</v>
      </c>
      <c r="N242" s="30">
        <f t="shared" si="28"/>
        <v>0</v>
      </c>
    </row>
    <row r="243" spans="3:14" ht="12.75">
      <c r="C243" s="88" t="s">
        <v>263</v>
      </c>
      <c r="D243" s="34">
        <v>546</v>
      </c>
      <c r="E243" s="31" t="s">
        <v>2</v>
      </c>
      <c r="F243" s="31" t="s">
        <v>6</v>
      </c>
      <c r="G243" s="34" t="s">
        <v>264</v>
      </c>
      <c r="H243" s="31"/>
      <c r="I243" s="30">
        <f>I244</f>
        <v>505.4</v>
      </c>
      <c r="J243" s="30">
        <f>J244</f>
        <v>1138</v>
      </c>
      <c r="K243" s="30"/>
      <c r="L243" s="30"/>
      <c r="M243" s="30">
        <f t="shared" si="28"/>
        <v>1213.1</v>
      </c>
      <c r="N243" s="30">
        <f t="shared" si="28"/>
        <v>0</v>
      </c>
    </row>
    <row r="244" spans="3:14" ht="12.75">
      <c r="C244" s="88" t="s">
        <v>85</v>
      </c>
      <c r="D244" s="34">
        <v>546</v>
      </c>
      <c r="E244" s="31" t="s">
        <v>2</v>
      </c>
      <c r="F244" s="31" t="s">
        <v>6</v>
      </c>
      <c r="G244" s="34" t="s">
        <v>264</v>
      </c>
      <c r="H244" s="31" t="s">
        <v>86</v>
      </c>
      <c r="I244" s="30">
        <v>505.4</v>
      </c>
      <c r="J244" s="59">
        <v>1138</v>
      </c>
      <c r="K244" s="30"/>
      <c r="L244" s="30"/>
      <c r="M244" s="30">
        <v>1213.1</v>
      </c>
      <c r="N244" s="30"/>
    </row>
    <row r="245" spans="3:14" ht="25.5">
      <c r="C245" s="88" t="s">
        <v>515</v>
      </c>
      <c r="D245" s="34">
        <v>546</v>
      </c>
      <c r="E245" s="31" t="s">
        <v>2</v>
      </c>
      <c r="F245" s="31" t="s">
        <v>3</v>
      </c>
      <c r="G245" s="34"/>
      <c r="H245" s="31"/>
      <c r="I245" s="30">
        <f>I257+I267+I283+I246</f>
        <v>25798.5</v>
      </c>
      <c r="J245" s="30">
        <f>J257+J267+J283</f>
        <v>23016.600000000002</v>
      </c>
      <c r="K245" s="30">
        <f>K257+K267+K283</f>
        <v>652.1</v>
      </c>
      <c r="L245" s="30"/>
      <c r="M245" s="30">
        <f>M257+M267+M283+M246</f>
        <v>23191.7</v>
      </c>
      <c r="N245" s="30">
        <f>N257+N267+N283+N246</f>
        <v>2373.1</v>
      </c>
    </row>
    <row r="246" spans="3:14" ht="25.5">
      <c r="C246" s="88" t="s">
        <v>477</v>
      </c>
      <c r="D246" s="34">
        <v>546</v>
      </c>
      <c r="E246" s="31" t="s">
        <v>2</v>
      </c>
      <c r="F246" s="31" t="s">
        <v>3</v>
      </c>
      <c r="G246" s="31" t="s">
        <v>129</v>
      </c>
      <c r="H246" s="31"/>
      <c r="I246" s="30">
        <f>I252+I247</f>
        <v>1121.6999999999998</v>
      </c>
      <c r="J246" s="30"/>
      <c r="K246" s="30"/>
      <c r="L246" s="30"/>
      <c r="M246" s="30">
        <f>M252</f>
        <v>0</v>
      </c>
      <c r="N246" s="30">
        <f>N252</f>
        <v>1087.1</v>
      </c>
    </row>
    <row r="247" spans="3:14" ht="12.75">
      <c r="C247" s="88" t="s">
        <v>177</v>
      </c>
      <c r="D247" s="34">
        <v>546</v>
      </c>
      <c r="E247" s="31" t="s">
        <v>2</v>
      </c>
      <c r="F247" s="31" t="s">
        <v>3</v>
      </c>
      <c r="G247" s="31" t="s">
        <v>178</v>
      </c>
      <c r="H247" s="31"/>
      <c r="I247" s="30">
        <f>I248</f>
        <v>34.599999999999994</v>
      </c>
      <c r="J247" s="30"/>
      <c r="K247" s="30"/>
      <c r="L247" s="30"/>
      <c r="M247" s="30"/>
      <c r="N247" s="30"/>
    </row>
    <row r="248" spans="3:14" ht="12.75">
      <c r="C248" s="88" t="s">
        <v>434</v>
      </c>
      <c r="D248" s="34">
        <v>546</v>
      </c>
      <c r="E248" s="31" t="s">
        <v>2</v>
      </c>
      <c r="F248" s="31" t="s">
        <v>3</v>
      </c>
      <c r="G248" s="31" t="s">
        <v>435</v>
      </c>
      <c r="H248" s="31"/>
      <c r="I248" s="30">
        <f>I249</f>
        <v>34.599999999999994</v>
      </c>
      <c r="J248" s="30"/>
      <c r="K248" s="30"/>
      <c r="L248" s="30"/>
      <c r="M248" s="30"/>
      <c r="N248" s="30"/>
    </row>
    <row r="249" spans="3:14" ht="51">
      <c r="C249" s="121" t="s">
        <v>516</v>
      </c>
      <c r="D249" s="34">
        <v>546</v>
      </c>
      <c r="E249" s="31" t="s">
        <v>2</v>
      </c>
      <c r="F249" s="31" t="s">
        <v>3</v>
      </c>
      <c r="G249" s="31" t="s">
        <v>517</v>
      </c>
      <c r="H249" s="31"/>
      <c r="I249" s="30">
        <f>I250+I251</f>
        <v>34.599999999999994</v>
      </c>
      <c r="J249" s="30"/>
      <c r="K249" s="30"/>
      <c r="L249" s="30"/>
      <c r="M249" s="30"/>
      <c r="N249" s="30"/>
    </row>
    <row r="250" spans="3:14" ht="12.75">
      <c r="C250" s="88" t="s">
        <v>85</v>
      </c>
      <c r="D250" s="34">
        <v>546</v>
      </c>
      <c r="E250" s="31" t="s">
        <v>2</v>
      </c>
      <c r="F250" s="31" t="s">
        <v>3</v>
      </c>
      <c r="G250" s="31" t="s">
        <v>517</v>
      </c>
      <c r="H250" s="31" t="s">
        <v>86</v>
      </c>
      <c r="I250" s="30">
        <v>25.9</v>
      </c>
      <c r="J250" s="30"/>
      <c r="K250" s="30"/>
      <c r="L250" s="30"/>
      <c r="M250" s="30"/>
      <c r="N250" s="30"/>
    </row>
    <row r="251" spans="3:14" ht="12.75">
      <c r="C251" s="88" t="s">
        <v>87</v>
      </c>
      <c r="D251" s="34">
        <v>546</v>
      </c>
      <c r="E251" s="31" t="s">
        <v>2</v>
      </c>
      <c r="F251" s="31" t="s">
        <v>3</v>
      </c>
      <c r="G251" s="31" t="s">
        <v>517</v>
      </c>
      <c r="H251" s="31" t="s">
        <v>88</v>
      </c>
      <c r="I251" s="30">
        <v>8.7</v>
      </c>
      <c r="J251" s="30"/>
      <c r="K251" s="30"/>
      <c r="L251" s="30"/>
      <c r="M251" s="30"/>
      <c r="N251" s="30"/>
    </row>
    <row r="252" spans="3:14" ht="12.75">
      <c r="C252" s="88" t="s">
        <v>254</v>
      </c>
      <c r="D252" s="34">
        <v>546</v>
      </c>
      <c r="E252" s="31" t="s">
        <v>2</v>
      </c>
      <c r="F252" s="31" t="s">
        <v>3</v>
      </c>
      <c r="G252" s="31" t="s">
        <v>255</v>
      </c>
      <c r="H252" s="31"/>
      <c r="I252" s="30">
        <f>I253</f>
        <v>1087.1</v>
      </c>
      <c r="J252" s="30"/>
      <c r="K252" s="30"/>
      <c r="L252" s="30"/>
      <c r="M252" s="30">
        <f>M253</f>
        <v>0</v>
      </c>
      <c r="N252" s="30">
        <f>N253</f>
        <v>1087.1</v>
      </c>
    </row>
    <row r="253" spans="3:14" ht="27.75" customHeight="1">
      <c r="C253" s="88" t="s">
        <v>518</v>
      </c>
      <c r="D253" s="34">
        <v>546</v>
      </c>
      <c r="E253" s="31" t="s">
        <v>2</v>
      </c>
      <c r="F253" s="31" t="s">
        <v>3</v>
      </c>
      <c r="G253" s="31" t="s">
        <v>256</v>
      </c>
      <c r="H253" s="31"/>
      <c r="I253" s="30">
        <f>I254</f>
        <v>1087.1</v>
      </c>
      <c r="J253" s="30"/>
      <c r="K253" s="30"/>
      <c r="L253" s="30"/>
      <c r="M253" s="30">
        <f>M254</f>
        <v>0</v>
      </c>
      <c r="N253" s="30">
        <f>N254</f>
        <v>1087.1</v>
      </c>
    </row>
    <row r="254" spans="3:14" ht="76.5">
      <c r="C254" s="95" t="s">
        <v>519</v>
      </c>
      <c r="D254" s="34">
        <v>546</v>
      </c>
      <c r="E254" s="31" t="s">
        <v>2</v>
      </c>
      <c r="F254" s="31" t="s">
        <v>3</v>
      </c>
      <c r="G254" s="31" t="s">
        <v>257</v>
      </c>
      <c r="H254" s="31"/>
      <c r="I254" s="30">
        <f>I255+I256</f>
        <v>1087.1</v>
      </c>
      <c r="J254" s="30"/>
      <c r="K254" s="30"/>
      <c r="L254" s="30"/>
      <c r="M254" s="30">
        <f>M255+M256</f>
        <v>0</v>
      </c>
      <c r="N254" s="30">
        <f>N255+N256</f>
        <v>1087.1</v>
      </c>
    </row>
    <row r="255" spans="3:14" ht="12.75">
      <c r="C255" s="88" t="s">
        <v>85</v>
      </c>
      <c r="D255" s="34">
        <v>546</v>
      </c>
      <c r="E255" s="31" t="s">
        <v>2</v>
      </c>
      <c r="F255" s="31" t="s">
        <v>3</v>
      </c>
      <c r="G255" s="31" t="s">
        <v>257</v>
      </c>
      <c r="H255" s="31" t="s">
        <v>86</v>
      </c>
      <c r="I255" s="30">
        <v>930.1</v>
      </c>
      <c r="J255" s="30"/>
      <c r="K255" s="30"/>
      <c r="L255" s="30"/>
      <c r="M255" s="30">
        <v>0</v>
      </c>
      <c r="N255" s="30">
        <v>878.8</v>
      </c>
    </row>
    <row r="256" spans="3:14" ht="12.75">
      <c r="C256" s="88" t="s">
        <v>87</v>
      </c>
      <c r="D256" s="34">
        <v>546</v>
      </c>
      <c r="E256" s="31" t="s">
        <v>2</v>
      </c>
      <c r="F256" s="31" t="s">
        <v>3</v>
      </c>
      <c r="G256" s="31" t="s">
        <v>257</v>
      </c>
      <c r="H256" s="31" t="s">
        <v>88</v>
      </c>
      <c r="I256" s="30">
        <v>157</v>
      </c>
      <c r="J256" s="30"/>
      <c r="K256" s="30"/>
      <c r="L256" s="30"/>
      <c r="M256" s="30">
        <v>0</v>
      </c>
      <c r="N256" s="30">
        <v>208.3</v>
      </c>
    </row>
    <row r="257" spans="3:14" ht="12.75">
      <c r="C257" s="88" t="s">
        <v>265</v>
      </c>
      <c r="D257" s="34">
        <v>546</v>
      </c>
      <c r="E257" s="31" t="s">
        <v>2</v>
      </c>
      <c r="F257" s="31" t="s">
        <v>3</v>
      </c>
      <c r="G257" s="34" t="s">
        <v>266</v>
      </c>
      <c r="H257" s="31"/>
      <c r="I257" s="30">
        <f>I258+I261+I264</f>
        <v>872.0000000000001</v>
      </c>
      <c r="J257" s="30">
        <f>J258+J261+J264</f>
        <v>0</v>
      </c>
      <c r="K257" s="30">
        <f>K258+K261+K264</f>
        <v>190.70000000000002</v>
      </c>
      <c r="L257" s="30"/>
      <c r="M257" s="30">
        <f>M258+M261+M264</f>
        <v>0</v>
      </c>
      <c r="N257" s="30">
        <f>N258+N261+N264</f>
        <v>871.9999999999999</v>
      </c>
    </row>
    <row r="258" spans="3:14" ht="51">
      <c r="C258" s="88" t="s">
        <v>267</v>
      </c>
      <c r="D258" s="34">
        <v>546</v>
      </c>
      <c r="E258" s="31" t="s">
        <v>2</v>
      </c>
      <c r="F258" s="31" t="s">
        <v>3</v>
      </c>
      <c r="G258" s="31" t="s">
        <v>268</v>
      </c>
      <c r="H258" s="31"/>
      <c r="I258" s="30">
        <f>I259+I260</f>
        <v>700.9000000000001</v>
      </c>
      <c r="J258" s="30">
        <v>0</v>
      </c>
      <c r="K258" s="30">
        <f>K259+K260</f>
        <v>0</v>
      </c>
      <c r="L258" s="30">
        <v>701.4</v>
      </c>
      <c r="M258" s="30">
        <f>M259+M260</f>
        <v>0</v>
      </c>
      <c r="N258" s="30">
        <f>N259+N260</f>
        <v>700.9</v>
      </c>
    </row>
    <row r="259" spans="3:14" ht="12.75">
      <c r="C259" s="88" t="s">
        <v>85</v>
      </c>
      <c r="D259" s="34">
        <v>546</v>
      </c>
      <c r="E259" s="31" t="s">
        <v>2</v>
      </c>
      <c r="F259" s="31" t="s">
        <v>3</v>
      </c>
      <c r="G259" s="31" t="s">
        <v>268</v>
      </c>
      <c r="H259" s="31" t="s">
        <v>86</v>
      </c>
      <c r="I259" s="30">
        <v>583.7</v>
      </c>
      <c r="J259" s="30"/>
      <c r="K259" s="30"/>
      <c r="L259" s="30"/>
      <c r="M259" s="30">
        <v>0</v>
      </c>
      <c r="N259" s="30">
        <v>570</v>
      </c>
    </row>
    <row r="260" spans="3:14" ht="12.75">
      <c r="C260" s="88" t="s">
        <v>87</v>
      </c>
      <c r="D260" s="34">
        <v>546</v>
      </c>
      <c r="E260" s="31" t="s">
        <v>2</v>
      </c>
      <c r="F260" s="31" t="s">
        <v>3</v>
      </c>
      <c r="G260" s="31" t="s">
        <v>268</v>
      </c>
      <c r="H260" s="31" t="s">
        <v>88</v>
      </c>
      <c r="I260" s="30">
        <v>117.2</v>
      </c>
      <c r="J260" s="30"/>
      <c r="K260" s="30"/>
      <c r="L260" s="30"/>
      <c r="M260" s="30">
        <v>0</v>
      </c>
      <c r="N260" s="30">
        <v>130.9</v>
      </c>
    </row>
    <row r="261" spans="3:14" ht="51">
      <c r="C261" s="88" t="s">
        <v>269</v>
      </c>
      <c r="D261" s="34">
        <v>546</v>
      </c>
      <c r="E261" s="31" t="s">
        <v>2</v>
      </c>
      <c r="F261" s="31" t="s">
        <v>3</v>
      </c>
      <c r="G261" s="31" t="s">
        <v>270</v>
      </c>
      <c r="H261" s="31"/>
      <c r="I261" s="30">
        <f>I262+I263</f>
        <v>136.7</v>
      </c>
      <c r="J261" s="30"/>
      <c r="K261" s="30">
        <f>K262+K263</f>
        <v>190.70000000000002</v>
      </c>
      <c r="L261" s="30">
        <v>109.9</v>
      </c>
      <c r="M261" s="30">
        <f>M262+M263</f>
        <v>0</v>
      </c>
      <c r="N261" s="30">
        <f>N262+N263</f>
        <v>136.7</v>
      </c>
    </row>
    <row r="262" spans="3:14" ht="12.75">
      <c r="C262" s="88" t="s">
        <v>85</v>
      </c>
      <c r="D262" s="34">
        <v>546</v>
      </c>
      <c r="E262" s="31" t="s">
        <v>2</v>
      </c>
      <c r="F262" s="31" t="s">
        <v>3</v>
      </c>
      <c r="G262" s="31" t="s">
        <v>270</v>
      </c>
      <c r="H262" s="31" t="s">
        <v>86</v>
      </c>
      <c r="I262" s="30">
        <v>97.1</v>
      </c>
      <c r="J262" s="30"/>
      <c r="K262" s="30">
        <v>188.3</v>
      </c>
      <c r="L262" s="30"/>
      <c r="M262" s="30">
        <v>0</v>
      </c>
      <c r="N262" s="30">
        <v>82</v>
      </c>
    </row>
    <row r="263" spans="3:14" ht="12.75">
      <c r="C263" s="88" t="s">
        <v>87</v>
      </c>
      <c r="D263" s="34">
        <v>546</v>
      </c>
      <c r="E263" s="31" t="s">
        <v>2</v>
      </c>
      <c r="F263" s="31" t="s">
        <v>3</v>
      </c>
      <c r="G263" s="31" t="s">
        <v>270</v>
      </c>
      <c r="H263" s="31" t="s">
        <v>88</v>
      </c>
      <c r="I263" s="30">
        <v>39.6</v>
      </c>
      <c r="J263" s="30"/>
      <c r="K263" s="30">
        <v>2.4</v>
      </c>
      <c r="L263" s="30"/>
      <c r="M263" s="30">
        <v>0</v>
      </c>
      <c r="N263" s="30">
        <v>54.7</v>
      </c>
    </row>
    <row r="264" spans="3:14" ht="51">
      <c r="C264" s="88" t="s">
        <v>271</v>
      </c>
      <c r="D264" s="34">
        <v>546</v>
      </c>
      <c r="E264" s="31" t="s">
        <v>2</v>
      </c>
      <c r="F264" s="31" t="s">
        <v>3</v>
      </c>
      <c r="G264" s="31" t="s">
        <v>272</v>
      </c>
      <c r="H264" s="31"/>
      <c r="I264" s="30">
        <f aca="true" t="shared" si="29" ref="I264:N264">I265+I266</f>
        <v>34.4</v>
      </c>
      <c r="J264" s="30">
        <f t="shared" si="29"/>
        <v>0</v>
      </c>
      <c r="K264" s="30">
        <f t="shared" si="29"/>
        <v>0</v>
      </c>
      <c r="L264" s="30">
        <f t="shared" si="29"/>
        <v>0</v>
      </c>
      <c r="M264" s="30">
        <f t="shared" si="29"/>
        <v>0</v>
      </c>
      <c r="N264" s="30">
        <f t="shared" si="29"/>
        <v>34.4</v>
      </c>
    </row>
    <row r="265" spans="3:14" ht="12.75">
      <c r="C265" s="88" t="s">
        <v>85</v>
      </c>
      <c r="D265" s="34">
        <v>546</v>
      </c>
      <c r="E265" s="31" t="s">
        <v>2</v>
      </c>
      <c r="F265" s="31" t="s">
        <v>3</v>
      </c>
      <c r="G265" s="31" t="s">
        <v>272</v>
      </c>
      <c r="H265" s="31" t="s">
        <v>86</v>
      </c>
      <c r="I265" s="30">
        <f>M265+N265</f>
        <v>25.8</v>
      </c>
      <c r="J265" s="30"/>
      <c r="K265" s="30"/>
      <c r="L265" s="30"/>
      <c r="M265" s="30">
        <v>0</v>
      </c>
      <c r="N265" s="30">
        <v>25.8</v>
      </c>
    </row>
    <row r="266" spans="3:14" ht="12.75">
      <c r="C266" s="88" t="s">
        <v>87</v>
      </c>
      <c r="D266" s="34">
        <v>546</v>
      </c>
      <c r="E266" s="31" t="s">
        <v>2</v>
      </c>
      <c r="F266" s="31" t="s">
        <v>3</v>
      </c>
      <c r="G266" s="31" t="s">
        <v>272</v>
      </c>
      <c r="H266" s="31" t="s">
        <v>88</v>
      </c>
      <c r="I266" s="30">
        <f>M266+N266</f>
        <v>8.6</v>
      </c>
      <c r="J266" s="30"/>
      <c r="K266" s="30"/>
      <c r="L266" s="30"/>
      <c r="M266" s="30">
        <v>0</v>
      </c>
      <c r="N266" s="30">
        <v>8.6</v>
      </c>
    </row>
    <row r="267" spans="3:14" ht="12.75">
      <c r="C267" s="90" t="s">
        <v>520</v>
      </c>
      <c r="D267" s="34">
        <v>546</v>
      </c>
      <c r="E267" s="31" t="s">
        <v>2</v>
      </c>
      <c r="F267" s="31" t="s">
        <v>3</v>
      </c>
      <c r="G267" s="34" t="s">
        <v>274</v>
      </c>
      <c r="H267" s="31"/>
      <c r="I267" s="30">
        <f>I268+I280</f>
        <v>604.1</v>
      </c>
      <c r="J267" s="30"/>
      <c r="K267" s="30">
        <f>K268</f>
        <v>461.4</v>
      </c>
      <c r="L267" s="30"/>
      <c r="M267" s="30">
        <f>M268+M280</f>
        <v>190</v>
      </c>
      <c r="N267" s="30">
        <f>N268+N280</f>
        <v>414</v>
      </c>
    </row>
    <row r="268" spans="3:14" ht="12.75">
      <c r="C268" s="88" t="s">
        <v>275</v>
      </c>
      <c r="D268" s="34">
        <v>546</v>
      </c>
      <c r="E268" s="31" t="s">
        <v>2</v>
      </c>
      <c r="F268" s="31" t="s">
        <v>3</v>
      </c>
      <c r="G268" s="34" t="s">
        <v>276</v>
      </c>
      <c r="H268" s="31"/>
      <c r="I268" s="30">
        <f>I269+I272+I275+I278</f>
        <v>414.1</v>
      </c>
      <c r="J268" s="30">
        <f>J269</f>
        <v>0</v>
      </c>
      <c r="K268" s="30">
        <f>K269+K272+K275</f>
        <v>461.4</v>
      </c>
      <c r="L268" s="30"/>
      <c r="M268" s="30">
        <f>M269+M272+M275</f>
        <v>0</v>
      </c>
      <c r="N268" s="30">
        <f>N269+N272+N275</f>
        <v>414</v>
      </c>
    </row>
    <row r="269" spans="3:14" ht="25.5">
      <c r="C269" s="88" t="s">
        <v>277</v>
      </c>
      <c r="D269" s="34">
        <v>546</v>
      </c>
      <c r="E269" s="31" t="s">
        <v>2</v>
      </c>
      <c r="F269" s="31" t="s">
        <v>3</v>
      </c>
      <c r="G269" s="34" t="s">
        <v>278</v>
      </c>
      <c r="H269" s="31"/>
      <c r="I269" s="30">
        <f>I270+I271</f>
        <v>39.2</v>
      </c>
      <c r="J269" s="30"/>
      <c r="K269" s="30">
        <f>K270+K271</f>
        <v>56</v>
      </c>
      <c r="L269" s="30">
        <v>39.2</v>
      </c>
      <c r="M269" s="30">
        <f>M270+M271</f>
        <v>0</v>
      </c>
      <c r="N269" s="30">
        <f>N270+N271</f>
        <v>39.2</v>
      </c>
    </row>
    <row r="270" spans="3:14" ht="12.75">
      <c r="C270" s="88" t="s">
        <v>85</v>
      </c>
      <c r="D270" s="34">
        <v>546</v>
      </c>
      <c r="E270" s="31" t="s">
        <v>2</v>
      </c>
      <c r="F270" s="31" t="s">
        <v>3</v>
      </c>
      <c r="G270" s="34" t="s">
        <v>278</v>
      </c>
      <c r="H270" s="31" t="s">
        <v>86</v>
      </c>
      <c r="I270" s="30">
        <v>1.6</v>
      </c>
      <c r="J270" s="30"/>
      <c r="K270" s="30">
        <v>10</v>
      </c>
      <c r="L270" s="30"/>
      <c r="M270" s="30"/>
      <c r="N270" s="30">
        <v>3.6</v>
      </c>
    </row>
    <row r="271" spans="3:14" ht="12.75">
      <c r="C271" s="88" t="s">
        <v>87</v>
      </c>
      <c r="D271" s="34">
        <v>546</v>
      </c>
      <c r="E271" s="31" t="s">
        <v>2</v>
      </c>
      <c r="F271" s="31" t="s">
        <v>3</v>
      </c>
      <c r="G271" s="34" t="s">
        <v>278</v>
      </c>
      <c r="H271" s="31" t="s">
        <v>88</v>
      </c>
      <c r="I271" s="30">
        <v>37.6</v>
      </c>
      <c r="J271" s="30"/>
      <c r="K271" s="30">
        <v>46</v>
      </c>
      <c r="L271" s="30"/>
      <c r="M271" s="30"/>
      <c r="N271" s="30">
        <v>35.6</v>
      </c>
    </row>
    <row r="272" spans="3:14" ht="12.75">
      <c r="C272" s="88" t="s">
        <v>279</v>
      </c>
      <c r="D272" s="34">
        <v>546</v>
      </c>
      <c r="E272" s="31" t="s">
        <v>2</v>
      </c>
      <c r="F272" s="31" t="s">
        <v>3</v>
      </c>
      <c r="G272" s="34" t="s">
        <v>280</v>
      </c>
      <c r="H272" s="31"/>
      <c r="I272" s="30">
        <f aca="true" t="shared" si="30" ref="I272:N272">I273+I274</f>
        <v>157.79999999999998</v>
      </c>
      <c r="J272" s="30">
        <f t="shared" si="30"/>
        <v>0</v>
      </c>
      <c r="K272" s="30">
        <f t="shared" si="30"/>
        <v>202.4</v>
      </c>
      <c r="L272" s="30">
        <f t="shared" si="30"/>
        <v>0</v>
      </c>
      <c r="M272" s="30">
        <f t="shared" si="30"/>
        <v>0</v>
      </c>
      <c r="N272" s="30">
        <f t="shared" si="30"/>
        <v>157.79999999999998</v>
      </c>
    </row>
    <row r="273" spans="3:14" ht="12.75">
      <c r="C273" s="88" t="s">
        <v>85</v>
      </c>
      <c r="D273" s="34">
        <v>546</v>
      </c>
      <c r="E273" s="31" t="s">
        <v>2</v>
      </c>
      <c r="F273" s="31" t="s">
        <v>3</v>
      </c>
      <c r="G273" s="34" t="s">
        <v>280</v>
      </c>
      <c r="H273" s="31" t="s">
        <v>86</v>
      </c>
      <c r="I273" s="30">
        <f>M273+N273</f>
        <v>134.1</v>
      </c>
      <c r="J273" s="30"/>
      <c r="K273" s="59">
        <v>187.4</v>
      </c>
      <c r="L273" s="30"/>
      <c r="M273" s="30"/>
      <c r="N273" s="30">
        <v>134.1</v>
      </c>
    </row>
    <row r="274" spans="3:14" ht="12.75">
      <c r="C274" s="88" t="s">
        <v>87</v>
      </c>
      <c r="D274" s="34">
        <v>546</v>
      </c>
      <c r="E274" s="31" t="s">
        <v>2</v>
      </c>
      <c r="F274" s="31" t="s">
        <v>3</v>
      </c>
      <c r="G274" s="34" t="s">
        <v>280</v>
      </c>
      <c r="H274" s="31" t="s">
        <v>88</v>
      </c>
      <c r="I274" s="30">
        <f>M274+N274</f>
        <v>23.7</v>
      </c>
      <c r="J274" s="30"/>
      <c r="K274" s="59">
        <v>15</v>
      </c>
      <c r="L274" s="30"/>
      <c r="M274" s="30"/>
      <c r="N274" s="30">
        <v>23.7</v>
      </c>
    </row>
    <row r="275" spans="3:14" ht="12.75">
      <c r="C275" s="90" t="s">
        <v>281</v>
      </c>
      <c r="D275" s="34">
        <v>546</v>
      </c>
      <c r="E275" s="31" t="s">
        <v>2</v>
      </c>
      <c r="F275" s="31" t="s">
        <v>3</v>
      </c>
      <c r="G275" s="34" t="s">
        <v>282</v>
      </c>
      <c r="H275" s="31"/>
      <c r="I275" s="30">
        <f>I276+I277</f>
        <v>217</v>
      </c>
      <c r="J275" s="30">
        <v>0</v>
      </c>
      <c r="K275" s="30">
        <f>K276+K277</f>
        <v>203</v>
      </c>
      <c r="L275" s="30">
        <v>217</v>
      </c>
      <c r="M275" s="30">
        <f>M276+M277</f>
        <v>0</v>
      </c>
      <c r="N275" s="30">
        <f>N276+N277</f>
        <v>217</v>
      </c>
    </row>
    <row r="276" spans="3:14" ht="12.75">
      <c r="C276" s="88" t="s">
        <v>85</v>
      </c>
      <c r="D276" s="34">
        <v>546</v>
      </c>
      <c r="E276" s="31" t="s">
        <v>2</v>
      </c>
      <c r="F276" s="31" t="s">
        <v>3</v>
      </c>
      <c r="G276" s="34" t="s">
        <v>282</v>
      </c>
      <c r="H276" s="31" t="s">
        <v>86</v>
      </c>
      <c r="I276" s="30">
        <f>M276+N276</f>
        <v>197</v>
      </c>
      <c r="J276" s="30"/>
      <c r="K276" s="30">
        <v>170.1</v>
      </c>
      <c r="L276" s="30"/>
      <c r="M276" s="30"/>
      <c r="N276" s="30">
        <v>197</v>
      </c>
    </row>
    <row r="277" spans="3:14" ht="12.75">
      <c r="C277" s="88" t="s">
        <v>87</v>
      </c>
      <c r="D277" s="34">
        <v>546</v>
      </c>
      <c r="E277" s="31" t="s">
        <v>2</v>
      </c>
      <c r="F277" s="31" t="s">
        <v>3</v>
      </c>
      <c r="G277" s="34" t="s">
        <v>282</v>
      </c>
      <c r="H277" s="122" t="s">
        <v>88</v>
      </c>
      <c r="I277" s="123">
        <f>M277+N277</f>
        <v>20</v>
      </c>
      <c r="J277" s="30"/>
      <c r="K277" s="30">
        <v>32.9</v>
      </c>
      <c r="L277" s="30"/>
      <c r="M277" s="30"/>
      <c r="N277" s="30">
        <v>20</v>
      </c>
    </row>
    <row r="278" spans="3:14" ht="25.5">
      <c r="C278" s="124" t="s">
        <v>521</v>
      </c>
      <c r="D278" s="34">
        <v>546</v>
      </c>
      <c r="E278" s="31" t="s">
        <v>2</v>
      </c>
      <c r="F278" s="31" t="s">
        <v>3</v>
      </c>
      <c r="G278" s="34" t="s">
        <v>522</v>
      </c>
      <c r="H278" s="49"/>
      <c r="I278" s="125" t="str">
        <f>I279</f>
        <v>0,1</v>
      </c>
      <c r="J278" s="30">
        <f>J279</f>
        <v>0.1</v>
      </c>
      <c r="K278" s="30"/>
      <c r="L278" s="30"/>
      <c r="M278" s="30"/>
      <c r="N278" s="30"/>
    </row>
    <row r="279" spans="3:14" ht="12.75">
      <c r="C279" s="88" t="s">
        <v>87</v>
      </c>
      <c r="D279" s="126">
        <v>546</v>
      </c>
      <c r="E279" s="43" t="s">
        <v>2</v>
      </c>
      <c r="F279" s="43" t="s">
        <v>3</v>
      </c>
      <c r="G279" s="126" t="s">
        <v>522</v>
      </c>
      <c r="H279" s="120">
        <v>240</v>
      </c>
      <c r="I279" s="127" t="s">
        <v>523</v>
      </c>
      <c r="J279" s="30">
        <v>0.1</v>
      </c>
      <c r="K279" s="30"/>
      <c r="L279" s="30"/>
      <c r="M279" s="30"/>
      <c r="N279" s="30"/>
    </row>
    <row r="280" spans="3:14" ht="25.5">
      <c r="C280" s="90" t="s">
        <v>283</v>
      </c>
      <c r="D280" s="34">
        <v>546</v>
      </c>
      <c r="E280" s="31" t="s">
        <v>2</v>
      </c>
      <c r="F280" s="31" t="s">
        <v>3</v>
      </c>
      <c r="G280" s="34" t="s">
        <v>284</v>
      </c>
      <c r="H280" s="31"/>
      <c r="I280" s="30">
        <f>I281</f>
        <v>190</v>
      </c>
      <c r="J280" s="30"/>
      <c r="K280" s="30"/>
      <c r="L280" s="30"/>
      <c r="M280" s="30">
        <f>M281</f>
        <v>190</v>
      </c>
      <c r="N280" s="30">
        <f>N281</f>
        <v>0</v>
      </c>
    </row>
    <row r="281" spans="3:14" ht="38.25">
      <c r="C281" s="90" t="s">
        <v>524</v>
      </c>
      <c r="D281" s="34">
        <v>546</v>
      </c>
      <c r="E281" s="31" t="s">
        <v>2</v>
      </c>
      <c r="F281" s="31" t="s">
        <v>3</v>
      </c>
      <c r="G281" s="34" t="s">
        <v>285</v>
      </c>
      <c r="H281" s="31"/>
      <c r="I281" s="30">
        <f>I282</f>
        <v>190</v>
      </c>
      <c r="J281" s="30"/>
      <c r="K281" s="30"/>
      <c r="L281" s="30"/>
      <c r="M281" s="30">
        <f>M282</f>
        <v>190</v>
      </c>
      <c r="N281" s="30">
        <f>N282</f>
        <v>0</v>
      </c>
    </row>
    <row r="282" spans="3:14" ht="12.75">
      <c r="C282" s="90" t="s">
        <v>273</v>
      </c>
      <c r="D282" s="34">
        <v>546</v>
      </c>
      <c r="E282" s="31" t="s">
        <v>2</v>
      </c>
      <c r="F282" s="31" t="s">
        <v>3</v>
      </c>
      <c r="G282" s="34" t="s">
        <v>285</v>
      </c>
      <c r="H282" s="31" t="s">
        <v>286</v>
      </c>
      <c r="I282" s="30">
        <f>M282+N282</f>
        <v>190</v>
      </c>
      <c r="J282" s="30"/>
      <c r="K282" s="30"/>
      <c r="L282" s="30"/>
      <c r="M282" s="30">
        <v>190</v>
      </c>
      <c r="N282" s="30"/>
    </row>
    <row r="283" spans="3:14" ht="12.75">
      <c r="C283" s="88" t="s">
        <v>259</v>
      </c>
      <c r="D283" s="34">
        <v>546</v>
      </c>
      <c r="E283" s="31" t="s">
        <v>2</v>
      </c>
      <c r="F283" s="31" t="s">
        <v>3</v>
      </c>
      <c r="G283" s="60" t="s">
        <v>260</v>
      </c>
      <c r="H283" s="31"/>
      <c r="I283" s="30">
        <f aca="true" t="shared" si="31" ref="I283:N283">I284</f>
        <v>23200.7</v>
      </c>
      <c r="J283" s="30">
        <f t="shared" si="31"/>
        <v>23016.600000000002</v>
      </c>
      <c r="K283" s="30">
        <f t="shared" si="31"/>
        <v>0</v>
      </c>
      <c r="L283" s="30">
        <f t="shared" si="31"/>
        <v>0</v>
      </c>
      <c r="M283" s="30">
        <f t="shared" si="31"/>
        <v>23001.7</v>
      </c>
      <c r="N283" s="30">
        <f t="shared" si="31"/>
        <v>0</v>
      </c>
    </row>
    <row r="284" spans="3:14" ht="12.75">
      <c r="C284" s="88" t="s">
        <v>91</v>
      </c>
      <c r="D284" s="34">
        <v>546</v>
      </c>
      <c r="E284" s="31" t="s">
        <v>2</v>
      </c>
      <c r="F284" s="31" t="s">
        <v>3</v>
      </c>
      <c r="G284" s="34" t="s">
        <v>287</v>
      </c>
      <c r="H284" s="31"/>
      <c r="I284" s="30">
        <f>I285+I286+I287</f>
        <v>23200.7</v>
      </c>
      <c r="J284" s="30">
        <f>J285+J286+J287</f>
        <v>23016.600000000002</v>
      </c>
      <c r="K284" s="30">
        <f>K285+K286+K287</f>
        <v>0</v>
      </c>
      <c r="L284" s="30"/>
      <c r="M284" s="30">
        <f>M285+M286+M287</f>
        <v>23001.7</v>
      </c>
      <c r="N284" s="30">
        <f>N285+N286+N287</f>
        <v>0</v>
      </c>
    </row>
    <row r="285" spans="3:14" ht="12.75">
      <c r="C285" s="88" t="s">
        <v>85</v>
      </c>
      <c r="D285" s="34">
        <v>546</v>
      </c>
      <c r="E285" s="31" t="s">
        <v>2</v>
      </c>
      <c r="F285" s="31" t="s">
        <v>3</v>
      </c>
      <c r="G285" s="34" t="s">
        <v>287</v>
      </c>
      <c r="H285" s="31" t="s">
        <v>86</v>
      </c>
      <c r="I285" s="30">
        <v>19285.5</v>
      </c>
      <c r="J285" s="59">
        <v>19497</v>
      </c>
      <c r="K285" s="30"/>
      <c r="L285" s="30"/>
      <c r="M285" s="30">
        <v>19417.2</v>
      </c>
      <c r="N285" s="30"/>
    </row>
    <row r="286" spans="3:14" ht="12.75">
      <c r="C286" s="88" t="s">
        <v>87</v>
      </c>
      <c r="D286" s="34">
        <v>546</v>
      </c>
      <c r="E286" s="31" t="s">
        <v>2</v>
      </c>
      <c r="F286" s="31" t="s">
        <v>3</v>
      </c>
      <c r="G286" s="34" t="s">
        <v>287</v>
      </c>
      <c r="H286" s="31" t="s">
        <v>88</v>
      </c>
      <c r="I286" s="30">
        <v>3835.8</v>
      </c>
      <c r="J286" s="59">
        <v>3416.9</v>
      </c>
      <c r="K286" s="30"/>
      <c r="L286" s="30"/>
      <c r="M286" s="30">
        <v>3482.1</v>
      </c>
      <c r="N286" s="30"/>
    </row>
    <row r="287" spans="3:14" ht="12" customHeight="1">
      <c r="C287" s="88" t="s">
        <v>93</v>
      </c>
      <c r="D287" s="34">
        <v>546</v>
      </c>
      <c r="E287" s="31" t="s">
        <v>2</v>
      </c>
      <c r="F287" s="31" t="s">
        <v>3</v>
      </c>
      <c r="G287" s="34" t="s">
        <v>287</v>
      </c>
      <c r="H287" s="31" t="s">
        <v>288</v>
      </c>
      <c r="I287" s="30">
        <v>79.4</v>
      </c>
      <c r="J287" s="59">
        <v>102.7</v>
      </c>
      <c r="K287" s="30"/>
      <c r="L287" s="30"/>
      <c r="M287" s="30">
        <v>102.4</v>
      </c>
      <c r="N287" s="30"/>
    </row>
    <row r="288" spans="3:14" ht="12.75">
      <c r="C288" s="88" t="s">
        <v>36</v>
      </c>
      <c r="D288" s="34">
        <v>546</v>
      </c>
      <c r="E288" s="31" t="s">
        <v>2</v>
      </c>
      <c r="F288" s="31" t="s">
        <v>10</v>
      </c>
      <c r="G288" s="34"/>
      <c r="H288" s="31"/>
      <c r="I288" s="30">
        <f>I289</f>
        <v>1.6</v>
      </c>
      <c r="J288" s="59"/>
      <c r="K288" s="30"/>
      <c r="L288" s="30"/>
      <c r="M288" s="30"/>
      <c r="N288" s="30"/>
    </row>
    <row r="289" spans="3:14" ht="25.5">
      <c r="C289" s="88" t="s">
        <v>289</v>
      </c>
      <c r="D289" s="34">
        <v>546</v>
      </c>
      <c r="E289" s="31" t="s">
        <v>2</v>
      </c>
      <c r="F289" s="31" t="s">
        <v>10</v>
      </c>
      <c r="G289" s="34" t="s">
        <v>290</v>
      </c>
      <c r="H289" s="31"/>
      <c r="I289" s="30">
        <f>I290</f>
        <v>1.6</v>
      </c>
      <c r="J289" s="59"/>
      <c r="K289" s="30"/>
      <c r="L289" s="30"/>
      <c r="M289" s="30"/>
      <c r="N289" s="30"/>
    </row>
    <row r="290" spans="3:14" ht="12.75">
      <c r="C290" s="88" t="s">
        <v>87</v>
      </c>
      <c r="D290" s="34">
        <v>546</v>
      </c>
      <c r="E290" s="31" t="s">
        <v>2</v>
      </c>
      <c r="F290" s="31" t="s">
        <v>10</v>
      </c>
      <c r="G290" s="34" t="s">
        <v>290</v>
      </c>
      <c r="H290" s="31" t="s">
        <v>88</v>
      </c>
      <c r="I290" s="30">
        <v>1.6</v>
      </c>
      <c r="J290" s="59"/>
      <c r="K290" s="30"/>
      <c r="L290" s="30"/>
      <c r="M290" s="30"/>
      <c r="N290" s="30"/>
    </row>
    <row r="291" spans="3:14" ht="12.75">
      <c r="C291" s="88" t="s">
        <v>23</v>
      </c>
      <c r="D291" s="34">
        <v>546</v>
      </c>
      <c r="E291" s="31" t="s">
        <v>2</v>
      </c>
      <c r="F291" s="31" t="s">
        <v>30</v>
      </c>
      <c r="G291" s="34"/>
      <c r="H291" s="31"/>
      <c r="I291" s="30">
        <f>I297+I304+I309+I292</f>
        <v>4975.5</v>
      </c>
      <c r="J291" s="30" t="e">
        <f>#REF!+J297+#REF!+J309+J304</f>
        <v>#REF!</v>
      </c>
      <c r="K291" s="30" t="e">
        <f>#REF!+K297+#REF!+K309+K304</f>
        <v>#REF!</v>
      </c>
      <c r="L291" s="30"/>
      <c r="M291" s="30">
        <f>M297+M304+M309+M292</f>
        <v>1412.5</v>
      </c>
      <c r="N291" s="30">
        <f>N297+N304+N309+N292</f>
        <v>2397.1</v>
      </c>
    </row>
    <row r="292" spans="3:14" ht="25.5">
      <c r="C292" s="92" t="s">
        <v>505</v>
      </c>
      <c r="D292" s="34">
        <v>546</v>
      </c>
      <c r="E292" s="31" t="s">
        <v>2</v>
      </c>
      <c r="F292" s="31" t="s">
        <v>30</v>
      </c>
      <c r="G292" s="34" t="s">
        <v>173</v>
      </c>
      <c r="H292" s="31"/>
      <c r="I292" s="30">
        <f>I293</f>
        <v>4.9</v>
      </c>
      <c r="J292" s="30"/>
      <c r="K292" s="30"/>
      <c r="L292" s="30"/>
      <c r="M292" s="30">
        <f aca="true" t="shared" si="32" ref="M292:N295">M293</f>
        <v>5</v>
      </c>
      <c r="N292" s="30">
        <f t="shared" si="32"/>
        <v>0</v>
      </c>
    </row>
    <row r="293" spans="3:14" ht="12.75">
      <c r="C293" s="90" t="s">
        <v>296</v>
      </c>
      <c r="D293" s="34">
        <v>546</v>
      </c>
      <c r="E293" s="31" t="s">
        <v>2</v>
      </c>
      <c r="F293" s="31" t="s">
        <v>30</v>
      </c>
      <c r="G293" s="34" t="s">
        <v>297</v>
      </c>
      <c r="H293" s="31"/>
      <c r="I293" s="30">
        <f>I294</f>
        <v>4.9</v>
      </c>
      <c r="J293" s="30"/>
      <c r="K293" s="30"/>
      <c r="L293" s="30"/>
      <c r="M293" s="30">
        <f t="shared" si="32"/>
        <v>5</v>
      </c>
      <c r="N293" s="30">
        <f t="shared" si="32"/>
        <v>0</v>
      </c>
    </row>
    <row r="294" spans="3:14" ht="38.25">
      <c r="C294" s="90" t="s">
        <v>298</v>
      </c>
      <c r="D294" s="34">
        <v>546</v>
      </c>
      <c r="E294" s="31" t="s">
        <v>2</v>
      </c>
      <c r="F294" s="31" t="s">
        <v>30</v>
      </c>
      <c r="G294" s="34" t="s">
        <v>299</v>
      </c>
      <c r="H294" s="31"/>
      <c r="I294" s="30">
        <f>I295</f>
        <v>4.9</v>
      </c>
      <c r="J294" s="30"/>
      <c r="K294" s="30"/>
      <c r="L294" s="30"/>
      <c r="M294" s="30">
        <f t="shared" si="32"/>
        <v>5</v>
      </c>
      <c r="N294" s="30">
        <f t="shared" si="32"/>
        <v>0</v>
      </c>
    </row>
    <row r="295" spans="3:14" ht="12.75">
      <c r="C295" s="90" t="s">
        <v>300</v>
      </c>
      <c r="D295" s="34">
        <v>546</v>
      </c>
      <c r="E295" s="31" t="s">
        <v>2</v>
      </c>
      <c r="F295" s="31" t="s">
        <v>30</v>
      </c>
      <c r="G295" s="34" t="s">
        <v>301</v>
      </c>
      <c r="H295" s="31"/>
      <c r="I295" s="30">
        <f>I296</f>
        <v>4.9</v>
      </c>
      <c r="J295" s="30"/>
      <c r="K295" s="30"/>
      <c r="L295" s="30"/>
      <c r="M295" s="30">
        <f t="shared" si="32"/>
        <v>5</v>
      </c>
      <c r="N295" s="30">
        <f t="shared" si="32"/>
        <v>0</v>
      </c>
    </row>
    <row r="296" spans="3:14" ht="12.75">
      <c r="C296" s="88" t="s">
        <v>87</v>
      </c>
      <c r="D296" s="34">
        <v>546</v>
      </c>
      <c r="E296" s="31" t="s">
        <v>2</v>
      </c>
      <c r="F296" s="31" t="s">
        <v>30</v>
      </c>
      <c r="G296" s="34" t="s">
        <v>301</v>
      </c>
      <c r="H296" s="31" t="s">
        <v>88</v>
      </c>
      <c r="I296" s="30">
        <v>4.9</v>
      </c>
      <c r="J296" s="30"/>
      <c r="K296" s="30"/>
      <c r="L296" s="30"/>
      <c r="M296" s="30">
        <v>5</v>
      </c>
      <c r="N296" s="30"/>
    </row>
    <row r="297" spans="3:14" ht="25.5">
      <c r="C297" s="88" t="s">
        <v>525</v>
      </c>
      <c r="D297" s="34">
        <v>546</v>
      </c>
      <c r="E297" s="31" t="s">
        <v>2</v>
      </c>
      <c r="F297" s="31" t="s">
        <v>30</v>
      </c>
      <c r="G297" s="34" t="s">
        <v>302</v>
      </c>
      <c r="H297" s="34"/>
      <c r="I297" s="30">
        <f aca="true" t="shared" si="33" ref="I297:N297">I298+I301</f>
        <v>10</v>
      </c>
      <c r="J297" s="30">
        <f t="shared" si="33"/>
        <v>9</v>
      </c>
      <c r="K297" s="30">
        <f t="shared" si="33"/>
        <v>0</v>
      </c>
      <c r="L297" s="30">
        <f t="shared" si="33"/>
        <v>0</v>
      </c>
      <c r="M297" s="30">
        <f t="shared" si="33"/>
        <v>80</v>
      </c>
      <c r="N297" s="30">
        <f t="shared" si="33"/>
        <v>0</v>
      </c>
    </row>
    <row r="298" spans="3:14" ht="25.5">
      <c r="C298" s="88" t="s">
        <v>303</v>
      </c>
      <c r="D298" s="34">
        <v>546</v>
      </c>
      <c r="E298" s="31" t="s">
        <v>2</v>
      </c>
      <c r="F298" s="31" t="s">
        <v>30</v>
      </c>
      <c r="G298" s="34" t="s">
        <v>304</v>
      </c>
      <c r="H298" s="34"/>
      <c r="I298" s="30">
        <f>I299</f>
        <v>10</v>
      </c>
      <c r="J298" s="30">
        <f aca="true" t="shared" si="34" ref="J298:N299">J299</f>
        <v>9</v>
      </c>
      <c r="K298" s="30">
        <f t="shared" si="34"/>
        <v>0</v>
      </c>
      <c r="L298" s="30">
        <f t="shared" si="34"/>
        <v>0</v>
      </c>
      <c r="M298" s="30">
        <f t="shared" si="34"/>
        <v>10</v>
      </c>
      <c r="N298" s="30">
        <f t="shared" si="34"/>
        <v>0</v>
      </c>
    </row>
    <row r="299" spans="3:14" ht="25.5">
      <c r="C299" s="88" t="s">
        <v>305</v>
      </c>
      <c r="D299" s="34">
        <v>546</v>
      </c>
      <c r="E299" s="31" t="s">
        <v>2</v>
      </c>
      <c r="F299" s="31" t="s">
        <v>30</v>
      </c>
      <c r="G299" s="34" t="s">
        <v>306</v>
      </c>
      <c r="H299" s="34"/>
      <c r="I299" s="30">
        <f>I300</f>
        <v>10</v>
      </c>
      <c r="J299" s="30">
        <f t="shared" si="34"/>
        <v>9</v>
      </c>
      <c r="K299" s="30">
        <f t="shared" si="34"/>
        <v>0</v>
      </c>
      <c r="L299" s="30">
        <f t="shared" si="34"/>
        <v>0</v>
      </c>
      <c r="M299" s="30">
        <f t="shared" si="34"/>
        <v>10</v>
      </c>
      <c r="N299" s="30">
        <f t="shared" si="34"/>
        <v>0</v>
      </c>
    </row>
    <row r="300" spans="3:14" ht="12.75">
      <c r="C300" s="88" t="s">
        <v>87</v>
      </c>
      <c r="D300" s="34">
        <v>546</v>
      </c>
      <c r="E300" s="31" t="s">
        <v>2</v>
      </c>
      <c r="F300" s="31" t="s">
        <v>30</v>
      </c>
      <c r="G300" s="34" t="s">
        <v>306</v>
      </c>
      <c r="H300" s="34">
        <v>240</v>
      </c>
      <c r="I300" s="30">
        <f>M300+N300</f>
        <v>10</v>
      </c>
      <c r="J300" s="30">
        <v>9</v>
      </c>
      <c r="K300" s="30"/>
      <c r="L300" s="30"/>
      <c r="M300" s="30">
        <v>10</v>
      </c>
      <c r="N300" s="30"/>
    </row>
    <row r="301" spans="3:14" ht="0.75" customHeight="1" hidden="1">
      <c r="C301" s="128" t="s">
        <v>526</v>
      </c>
      <c r="D301" s="34">
        <v>546</v>
      </c>
      <c r="E301" s="31" t="s">
        <v>2</v>
      </c>
      <c r="F301" s="31" t="s">
        <v>30</v>
      </c>
      <c r="G301" s="34" t="s">
        <v>527</v>
      </c>
      <c r="H301" s="34"/>
      <c r="I301" s="30">
        <f aca="true" t="shared" si="35" ref="I301:N302">I302</f>
        <v>0</v>
      </c>
      <c r="J301" s="30">
        <f t="shared" si="35"/>
        <v>0</v>
      </c>
      <c r="K301" s="30">
        <f t="shared" si="35"/>
        <v>0</v>
      </c>
      <c r="L301" s="30">
        <f t="shared" si="35"/>
        <v>0</v>
      </c>
      <c r="M301" s="30">
        <f t="shared" si="35"/>
        <v>70</v>
      </c>
      <c r="N301" s="30">
        <f t="shared" si="35"/>
        <v>0</v>
      </c>
    </row>
    <row r="302" spans="3:14" ht="12.75" hidden="1">
      <c r="C302" s="88" t="s">
        <v>528</v>
      </c>
      <c r="D302" s="34">
        <v>546</v>
      </c>
      <c r="E302" s="31" t="s">
        <v>2</v>
      </c>
      <c r="F302" s="31" t="s">
        <v>30</v>
      </c>
      <c r="G302" s="34" t="s">
        <v>529</v>
      </c>
      <c r="H302" s="34"/>
      <c r="I302" s="30">
        <f t="shared" si="35"/>
        <v>0</v>
      </c>
      <c r="J302" s="30">
        <f t="shared" si="35"/>
        <v>0</v>
      </c>
      <c r="K302" s="30">
        <f t="shared" si="35"/>
        <v>0</v>
      </c>
      <c r="L302" s="30">
        <f t="shared" si="35"/>
        <v>0</v>
      </c>
      <c r="M302" s="30">
        <f t="shared" si="35"/>
        <v>70</v>
      </c>
      <c r="N302" s="30">
        <f t="shared" si="35"/>
        <v>0</v>
      </c>
    </row>
    <row r="303" spans="3:14" ht="12.75" hidden="1">
      <c r="C303" s="88" t="s">
        <v>87</v>
      </c>
      <c r="D303" s="34">
        <v>546</v>
      </c>
      <c r="E303" s="31" t="s">
        <v>2</v>
      </c>
      <c r="F303" s="31" t="s">
        <v>30</v>
      </c>
      <c r="G303" s="34" t="s">
        <v>529</v>
      </c>
      <c r="H303" s="34">
        <v>240</v>
      </c>
      <c r="I303" s="30">
        <v>0</v>
      </c>
      <c r="J303" s="30"/>
      <c r="K303" s="30"/>
      <c r="L303" s="30"/>
      <c r="M303" s="30">
        <v>70</v>
      </c>
      <c r="N303" s="30">
        <v>0</v>
      </c>
    </row>
    <row r="304" spans="3:14" ht="12.75">
      <c r="C304" s="88" t="s">
        <v>307</v>
      </c>
      <c r="D304" s="34">
        <v>546</v>
      </c>
      <c r="E304" s="31" t="s">
        <v>2</v>
      </c>
      <c r="F304" s="31" t="s">
        <v>30</v>
      </c>
      <c r="G304" s="60" t="s">
        <v>266</v>
      </c>
      <c r="H304" s="31"/>
      <c r="I304" s="30">
        <f>I307+I305</f>
        <v>2397.1</v>
      </c>
      <c r="J304" s="30"/>
      <c r="K304" s="30">
        <f>K307</f>
        <v>2095.3</v>
      </c>
      <c r="L304" s="30"/>
      <c r="M304" s="30">
        <f>M307+M305</f>
        <v>0</v>
      </c>
      <c r="N304" s="30">
        <f>N307+N305</f>
        <v>2397.1</v>
      </c>
    </row>
    <row r="305" spans="3:14" ht="25.5" hidden="1">
      <c r="C305" s="88" t="s">
        <v>308</v>
      </c>
      <c r="D305" s="34">
        <v>546</v>
      </c>
      <c r="E305" s="31" t="s">
        <v>2</v>
      </c>
      <c r="F305" s="31" t="s">
        <v>30</v>
      </c>
      <c r="G305" s="60" t="s">
        <v>309</v>
      </c>
      <c r="H305" s="31"/>
      <c r="I305" s="30">
        <f>I306</f>
        <v>0</v>
      </c>
      <c r="J305" s="30"/>
      <c r="K305" s="30"/>
      <c r="L305" s="30"/>
      <c r="M305" s="30">
        <f>M306</f>
        <v>0</v>
      </c>
      <c r="N305" s="30">
        <f>N306</f>
        <v>0</v>
      </c>
    </row>
    <row r="306" spans="3:14" ht="12.75" hidden="1">
      <c r="C306" s="90" t="s">
        <v>87</v>
      </c>
      <c r="D306" s="34">
        <v>546</v>
      </c>
      <c r="E306" s="31" t="s">
        <v>2</v>
      </c>
      <c r="F306" s="31" t="s">
        <v>30</v>
      </c>
      <c r="G306" s="60" t="s">
        <v>309</v>
      </c>
      <c r="H306" s="31" t="s">
        <v>88</v>
      </c>
      <c r="I306" s="30">
        <f>M306+N306</f>
        <v>0</v>
      </c>
      <c r="J306" s="30"/>
      <c r="K306" s="30"/>
      <c r="L306" s="30"/>
      <c r="M306" s="30"/>
      <c r="N306" s="30"/>
    </row>
    <row r="307" spans="3:14" ht="51">
      <c r="C307" s="88" t="s">
        <v>530</v>
      </c>
      <c r="D307" s="34">
        <v>546</v>
      </c>
      <c r="E307" s="31" t="s">
        <v>2</v>
      </c>
      <c r="F307" s="31" t="s">
        <v>30</v>
      </c>
      <c r="G307" s="60" t="s">
        <v>310</v>
      </c>
      <c r="H307" s="31"/>
      <c r="I307" s="30">
        <f>I308</f>
        <v>2397.1</v>
      </c>
      <c r="J307" s="30">
        <f>J308</f>
        <v>0</v>
      </c>
      <c r="K307" s="30">
        <f>K308</f>
        <v>2095.3</v>
      </c>
      <c r="L307" s="30"/>
      <c r="M307" s="30">
        <f>M308</f>
        <v>0</v>
      </c>
      <c r="N307" s="30">
        <f>N308</f>
        <v>2397.1</v>
      </c>
    </row>
    <row r="308" spans="3:14" ht="12.75">
      <c r="C308" s="88" t="s">
        <v>123</v>
      </c>
      <c r="D308" s="34">
        <v>546</v>
      </c>
      <c r="E308" s="31" t="s">
        <v>2</v>
      </c>
      <c r="F308" s="31" t="s">
        <v>30</v>
      </c>
      <c r="G308" s="60" t="s">
        <v>310</v>
      </c>
      <c r="H308" s="31" t="s">
        <v>124</v>
      </c>
      <c r="I308" s="30">
        <f>M308+N308</f>
        <v>2397.1</v>
      </c>
      <c r="J308" s="30"/>
      <c r="K308" s="30">
        <v>2095.3</v>
      </c>
      <c r="L308" s="30">
        <v>2265.9</v>
      </c>
      <c r="M308" s="30"/>
      <c r="N308" s="30">
        <v>2397.1</v>
      </c>
    </row>
    <row r="309" spans="3:14" ht="12.75">
      <c r="C309" s="88" t="s">
        <v>311</v>
      </c>
      <c r="D309" s="34">
        <v>546</v>
      </c>
      <c r="E309" s="31" t="s">
        <v>2</v>
      </c>
      <c r="F309" s="31" t="s">
        <v>30</v>
      </c>
      <c r="G309" s="34" t="s">
        <v>312</v>
      </c>
      <c r="H309" s="31"/>
      <c r="I309" s="30">
        <f>I310+I312+I318</f>
        <v>2563.5</v>
      </c>
      <c r="J309" s="30" t="e">
        <f>J310+J312+#REF!</f>
        <v>#REF!</v>
      </c>
      <c r="K309" s="30" t="e">
        <f>K310+K312+#REF!+#REF!</f>
        <v>#REF!</v>
      </c>
      <c r="L309" s="30"/>
      <c r="M309" s="30">
        <f>M310+M312+M318</f>
        <v>1327.5</v>
      </c>
      <c r="N309" s="30">
        <f>N310+N312+N318</f>
        <v>0</v>
      </c>
    </row>
    <row r="310" spans="3:14" ht="12.75">
      <c r="C310" s="88" t="s">
        <v>313</v>
      </c>
      <c r="D310" s="34">
        <v>546</v>
      </c>
      <c r="E310" s="31" t="s">
        <v>2</v>
      </c>
      <c r="F310" s="31" t="s">
        <v>30</v>
      </c>
      <c r="G310" s="34" t="s">
        <v>314</v>
      </c>
      <c r="H310" s="31"/>
      <c r="I310" s="30">
        <f>I311</f>
        <v>984</v>
      </c>
      <c r="J310" s="30">
        <f>J311</f>
        <v>1175.7</v>
      </c>
      <c r="K310" s="30"/>
      <c r="L310" s="30"/>
      <c r="M310" s="30">
        <f>M311</f>
        <v>926</v>
      </c>
      <c r="N310" s="30">
        <f>N311</f>
        <v>0</v>
      </c>
    </row>
    <row r="311" spans="3:14" ht="12.75">
      <c r="C311" s="88" t="s">
        <v>123</v>
      </c>
      <c r="D311" s="34">
        <v>546</v>
      </c>
      <c r="E311" s="31" t="s">
        <v>2</v>
      </c>
      <c r="F311" s="31" t="s">
        <v>30</v>
      </c>
      <c r="G311" s="34" t="s">
        <v>314</v>
      </c>
      <c r="H311" s="31" t="s">
        <v>124</v>
      </c>
      <c r="I311" s="30">
        <v>984</v>
      </c>
      <c r="J311" s="30">
        <v>1175.7</v>
      </c>
      <c r="K311" s="30"/>
      <c r="L311" s="30"/>
      <c r="M311" s="30">
        <v>926</v>
      </c>
      <c r="N311" s="30">
        <v>0</v>
      </c>
    </row>
    <row r="312" spans="3:14" ht="12.75">
      <c r="C312" s="88" t="s">
        <v>315</v>
      </c>
      <c r="D312" s="34">
        <v>546</v>
      </c>
      <c r="E312" s="31" t="s">
        <v>2</v>
      </c>
      <c r="F312" s="31" t="s">
        <v>30</v>
      </c>
      <c r="G312" s="34" t="s">
        <v>316</v>
      </c>
      <c r="H312" s="31"/>
      <c r="I312" s="30">
        <f aca="true" t="shared" si="36" ref="I312:N312">I313+I315+I317+I316+I314</f>
        <v>1579.5</v>
      </c>
      <c r="J312" s="30">
        <f t="shared" si="36"/>
        <v>792.4</v>
      </c>
      <c r="K312" s="30">
        <f t="shared" si="36"/>
        <v>0</v>
      </c>
      <c r="L312" s="30">
        <f t="shared" si="36"/>
        <v>0</v>
      </c>
      <c r="M312" s="30">
        <f t="shared" si="36"/>
        <v>401.5</v>
      </c>
      <c r="N312" s="30">
        <f t="shared" si="36"/>
        <v>0</v>
      </c>
    </row>
    <row r="313" spans="3:14" ht="15" customHeight="1">
      <c r="C313" s="88" t="s">
        <v>87</v>
      </c>
      <c r="D313" s="34">
        <v>546</v>
      </c>
      <c r="E313" s="31" t="s">
        <v>2</v>
      </c>
      <c r="F313" s="31" t="s">
        <v>30</v>
      </c>
      <c r="G313" s="34" t="s">
        <v>316</v>
      </c>
      <c r="H313" s="31" t="s">
        <v>88</v>
      </c>
      <c r="I313" s="30">
        <v>1214.6</v>
      </c>
      <c r="J313" s="30">
        <v>642.4</v>
      </c>
      <c r="K313" s="30"/>
      <c r="L313" s="30"/>
      <c r="M313" s="30">
        <v>100</v>
      </c>
      <c r="N313" s="30"/>
    </row>
    <row r="314" spans="3:14" ht="3" customHeight="1" hidden="1">
      <c r="C314" s="88" t="s">
        <v>317</v>
      </c>
      <c r="D314" s="34">
        <v>546</v>
      </c>
      <c r="E314" s="31" t="s">
        <v>2</v>
      </c>
      <c r="F314" s="31" t="s">
        <v>30</v>
      </c>
      <c r="G314" s="34" t="s">
        <v>316</v>
      </c>
      <c r="H314" s="31" t="s">
        <v>318</v>
      </c>
      <c r="I314" s="30">
        <f>M314+N314</f>
        <v>0</v>
      </c>
      <c r="J314" s="30"/>
      <c r="K314" s="30"/>
      <c r="L314" s="30"/>
      <c r="M314" s="30"/>
      <c r="N314" s="30"/>
    </row>
    <row r="315" spans="3:14" ht="24.75" customHeight="1">
      <c r="C315" s="88" t="s">
        <v>319</v>
      </c>
      <c r="D315" s="34">
        <v>546</v>
      </c>
      <c r="E315" s="31" t="s">
        <v>2</v>
      </c>
      <c r="F315" s="31" t="s">
        <v>30</v>
      </c>
      <c r="G315" s="34" t="s">
        <v>316</v>
      </c>
      <c r="H315" s="31" t="s">
        <v>320</v>
      </c>
      <c r="I315" s="30">
        <v>271.7</v>
      </c>
      <c r="J315" s="30">
        <v>150</v>
      </c>
      <c r="K315" s="30"/>
      <c r="L315" s="30"/>
      <c r="M315" s="30">
        <v>210</v>
      </c>
      <c r="N315" s="30">
        <v>0</v>
      </c>
    </row>
    <row r="316" spans="3:14" ht="12.75" customHeight="1">
      <c r="C316" s="88" t="s">
        <v>242</v>
      </c>
      <c r="D316" s="34">
        <v>546</v>
      </c>
      <c r="E316" s="31" t="s">
        <v>2</v>
      </c>
      <c r="F316" s="31" t="s">
        <v>30</v>
      </c>
      <c r="G316" s="34" t="s">
        <v>316</v>
      </c>
      <c r="H316" s="31" t="s">
        <v>243</v>
      </c>
      <c r="I316" s="30">
        <v>1.8</v>
      </c>
      <c r="J316" s="30"/>
      <c r="K316" s="30"/>
      <c r="L316" s="30"/>
      <c r="M316" s="30"/>
      <c r="N316" s="30"/>
    </row>
    <row r="317" spans="3:14" ht="14.25" customHeight="1">
      <c r="C317" s="88" t="s">
        <v>93</v>
      </c>
      <c r="D317" s="34">
        <v>546</v>
      </c>
      <c r="E317" s="31" t="s">
        <v>2</v>
      </c>
      <c r="F317" s="31" t="s">
        <v>30</v>
      </c>
      <c r="G317" s="34" t="s">
        <v>316</v>
      </c>
      <c r="H317" s="31" t="s">
        <v>94</v>
      </c>
      <c r="I317" s="30">
        <v>91.4</v>
      </c>
      <c r="J317" s="30"/>
      <c r="K317" s="30"/>
      <c r="L317" s="30"/>
      <c r="M317" s="30">
        <v>91.5</v>
      </c>
      <c r="N317" s="30"/>
    </row>
    <row r="318" spans="3:14" ht="12.75" hidden="1">
      <c r="C318" s="88" t="s">
        <v>321</v>
      </c>
      <c r="D318" s="34">
        <v>546</v>
      </c>
      <c r="E318" s="31" t="s">
        <v>2</v>
      </c>
      <c r="F318" s="31" t="s">
        <v>30</v>
      </c>
      <c r="G318" s="34" t="s">
        <v>322</v>
      </c>
      <c r="H318" s="31"/>
      <c r="I318" s="30">
        <f>I319</f>
        <v>0</v>
      </c>
      <c r="J318" s="30"/>
      <c r="K318" s="30"/>
      <c r="L318" s="30"/>
      <c r="M318" s="30">
        <f>M319</f>
        <v>0</v>
      </c>
      <c r="N318" s="30">
        <f>N319</f>
        <v>0</v>
      </c>
    </row>
    <row r="319" spans="3:14" ht="20.25" customHeight="1" hidden="1">
      <c r="C319" s="88" t="s">
        <v>93</v>
      </c>
      <c r="D319" s="34">
        <v>546</v>
      </c>
      <c r="E319" s="31" t="s">
        <v>2</v>
      </c>
      <c r="F319" s="31" t="s">
        <v>30</v>
      </c>
      <c r="G319" s="34" t="s">
        <v>323</v>
      </c>
      <c r="H319" s="31" t="s">
        <v>94</v>
      </c>
      <c r="I319" s="30">
        <f>M319+N319</f>
        <v>0</v>
      </c>
      <c r="J319" s="30"/>
      <c r="K319" s="30"/>
      <c r="L319" s="30"/>
      <c r="M319" s="30">
        <v>0</v>
      </c>
      <c r="N319" s="30"/>
    </row>
    <row r="320" spans="3:14" ht="12.75">
      <c r="C320" s="88" t="s">
        <v>69</v>
      </c>
      <c r="D320" s="34">
        <v>546</v>
      </c>
      <c r="E320" s="31" t="s">
        <v>5</v>
      </c>
      <c r="F320" s="31"/>
      <c r="G320" s="34"/>
      <c r="H320" s="31"/>
      <c r="I320" s="30">
        <f>I321+I337</f>
        <v>8377.3</v>
      </c>
      <c r="J320" s="30" t="e">
        <f>J321+J338</f>
        <v>#REF!</v>
      </c>
      <c r="K320" s="30" t="e">
        <f>K321+K338</f>
        <v>#REF!</v>
      </c>
      <c r="L320" s="30"/>
      <c r="M320" s="30" t="e">
        <f>M321+M337</f>
        <v>#REF!</v>
      </c>
      <c r="N320" s="30" t="e">
        <f>N321+N337</f>
        <v>#REF!</v>
      </c>
    </row>
    <row r="321" spans="3:14" ht="25.5">
      <c r="C321" s="88" t="s">
        <v>70</v>
      </c>
      <c r="D321" s="34">
        <v>546</v>
      </c>
      <c r="E321" s="31" t="s">
        <v>5</v>
      </c>
      <c r="F321" s="31" t="s">
        <v>7</v>
      </c>
      <c r="G321" s="34"/>
      <c r="H321" s="31"/>
      <c r="I321" s="30">
        <f>I322+I332</f>
        <v>8145.599999999999</v>
      </c>
      <c r="J321" s="30">
        <f>J322+J333</f>
        <v>100</v>
      </c>
      <c r="K321" s="30">
        <f>K322+K333</f>
        <v>47.9</v>
      </c>
      <c r="L321" s="30"/>
      <c r="M321" s="30">
        <f>M322+M332</f>
        <v>110</v>
      </c>
      <c r="N321" s="30">
        <f>N322+N332</f>
        <v>47.9</v>
      </c>
    </row>
    <row r="322" spans="3:14" ht="25.5">
      <c r="C322" s="88" t="s">
        <v>324</v>
      </c>
      <c r="D322" s="34">
        <v>546</v>
      </c>
      <c r="E322" s="31" t="s">
        <v>5</v>
      </c>
      <c r="F322" s="31" t="s">
        <v>7</v>
      </c>
      <c r="G322" s="34" t="s">
        <v>325</v>
      </c>
      <c r="H322" s="31"/>
      <c r="I322" s="30">
        <f>I323+I325+I328+I330</f>
        <v>8097.7</v>
      </c>
      <c r="J322" s="30">
        <f>J323</f>
        <v>100</v>
      </c>
      <c r="K322" s="30">
        <f>K323</f>
        <v>0</v>
      </c>
      <c r="L322" s="30"/>
      <c r="M322" s="30">
        <f>M323+M325</f>
        <v>110</v>
      </c>
      <c r="N322" s="30">
        <f>N323+N325</f>
        <v>0</v>
      </c>
    </row>
    <row r="323" spans="3:14" ht="25.5">
      <c r="C323" s="88" t="s">
        <v>326</v>
      </c>
      <c r="D323" s="34">
        <v>546</v>
      </c>
      <c r="E323" s="31" t="s">
        <v>5</v>
      </c>
      <c r="F323" s="31" t="s">
        <v>7</v>
      </c>
      <c r="G323" s="34" t="s">
        <v>327</v>
      </c>
      <c r="H323" s="31"/>
      <c r="I323" s="30">
        <f>I327</f>
        <v>32.7</v>
      </c>
      <c r="J323" s="30">
        <f>J324</f>
        <v>100</v>
      </c>
      <c r="K323" s="30">
        <f>K324</f>
        <v>0</v>
      </c>
      <c r="L323" s="30"/>
      <c r="M323" s="30">
        <f>M324</f>
        <v>110</v>
      </c>
      <c r="N323" s="30">
        <f>N324</f>
        <v>0</v>
      </c>
    </row>
    <row r="324" spans="3:14" ht="12.75" hidden="1">
      <c r="C324" s="88" t="s">
        <v>87</v>
      </c>
      <c r="D324" s="34">
        <v>546</v>
      </c>
      <c r="E324" s="31" t="s">
        <v>5</v>
      </c>
      <c r="F324" s="31" t="s">
        <v>7</v>
      </c>
      <c r="G324" s="34" t="s">
        <v>327</v>
      </c>
      <c r="H324" s="31" t="s">
        <v>88</v>
      </c>
      <c r="I324" s="30">
        <f>M324+N324</f>
        <v>110</v>
      </c>
      <c r="J324" s="30">
        <v>100</v>
      </c>
      <c r="K324" s="30"/>
      <c r="L324" s="30"/>
      <c r="M324" s="30">
        <v>110</v>
      </c>
      <c r="N324" s="30"/>
    </row>
    <row r="325" spans="3:14" ht="12.75" hidden="1">
      <c r="C325" s="92" t="s">
        <v>328</v>
      </c>
      <c r="D325" s="34">
        <v>546</v>
      </c>
      <c r="E325" s="31" t="s">
        <v>5</v>
      </c>
      <c r="F325" s="31" t="s">
        <v>7</v>
      </c>
      <c r="G325" s="34" t="s">
        <v>329</v>
      </c>
      <c r="H325" s="31"/>
      <c r="I325" s="30">
        <f>I326</f>
        <v>0</v>
      </c>
      <c r="J325" s="30"/>
      <c r="K325" s="30"/>
      <c r="L325" s="30"/>
      <c r="M325" s="30">
        <f>M326</f>
        <v>0</v>
      </c>
      <c r="N325" s="30">
        <f>N326</f>
        <v>0</v>
      </c>
    </row>
    <row r="326" spans="3:14" ht="12.75" hidden="1">
      <c r="C326" s="92" t="s">
        <v>330</v>
      </c>
      <c r="D326" s="34">
        <v>546</v>
      </c>
      <c r="E326" s="31" t="s">
        <v>5</v>
      </c>
      <c r="F326" s="31" t="s">
        <v>7</v>
      </c>
      <c r="G326" s="34" t="s">
        <v>329</v>
      </c>
      <c r="H326" s="31" t="s">
        <v>331</v>
      </c>
      <c r="I326" s="30">
        <f>M326+N326</f>
        <v>0</v>
      </c>
      <c r="J326" s="30"/>
      <c r="K326" s="30"/>
      <c r="L326" s="30"/>
      <c r="M326" s="30"/>
      <c r="N326" s="30"/>
    </row>
    <row r="327" spans="3:14" ht="12.75">
      <c r="C327" s="90" t="s">
        <v>85</v>
      </c>
      <c r="D327" s="34">
        <v>546</v>
      </c>
      <c r="E327" s="31" t="s">
        <v>5</v>
      </c>
      <c r="F327" s="31" t="s">
        <v>7</v>
      </c>
      <c r="G327" s="34" t="s">
        <v>327</v>
      </c>
      <c r="H327" s="31" t="s">
        <v>88</v>
      </c>
      <c r="I327" s="30">
        <v>32.7</v>
      </c>
      <c r="J327" s="30"/>
      <c r="K327" s="30"/>
      <c r="L327" s="30"/>
      <c r="M327" s="30"/>
      <c r="N327" s="30"/>
    </row>
    <row r="328" spans="3:14" ht="12.75">
      <c r="C328" s="90" t="s">
        <v>531</v>
      </c>
      <c r="D328" s="34">
        <v>546</v>
      </c>
      <c r="E328" s="31" t="s">
        <v>5</v>
      </c>
      <c r="F328" s="31" t="s">
        <v>7</v>
      </c>
      <c r="G328" s="34" t="s">
        <v>329</v>
      </c>
      <c r="H328" s="31"/>
      <c r="I328" s="30">
        <f>I329</f>
        <v>165</v>
      </c>
      <c r="J328" s="30"/>
      <c r="K328" s="30"/>
      <c r="L328" s="30"/>
      <c r="M328" s="30"/>
      <c r="N328" s="30"/>
    </row>
    <row r="329" spans="3:14" ht="12.75">
      <c r="C329" s="90" t="s">
        <v>330</v>
      </c>
      <c r="D329" s="34">
        <v>546</v>
      </c>
      <c r="E329" s="31" t="s">
        <v>5</v>
      </c>
      <c r="F329" s="31" t="s">
        <v>7</v>
      </c>
      <c r="G329" s="34" t="s">
        <v>329</v>
      </c>
      <c r="H329" s="31" t="s">
        <v>331</v>
      </c>
      <c r="I329" s="30">
        <v>165</v>
      </c>
      <c r="J329" s="30"/>
      <c r="K329" s="30"/>
      <c r="L329" s="30"/>
      <c r="M329" s="30"/>
      <c r="N329" s="30"/>
    </row>
    <row r="330" spans="3:14" ht="12.75">
      <c r="C330" s="90" t="s">
        <v>332</v>
      </c>
      <c r="D330" s="34">
        <v>546</v>
      </c>
      <c r="E330" s="31" t="s">
        <v>5</v>
      </c>
      <c r="F330" s="31" t="s">
        <v>7</v>
      </c>
      <c r="G330" s="34" t="s">
        <v>333</v>
      </c>
      <c r="H330" s="31"/>
      <c r="I330" s="30">
        <f>I331</f>
        <v>7900</v>
      </c>
      <c r="J330" s="30"/>
      <c r="K330" s="30"/>
      <c r="L330" s="30"/>
      <c r="M330" s="30"/>
      <c r="N330" s="30"/>
    </row>
    <row r="331" spans="3:14" ht="12.75">
      <c r="C331" s="90" t="s">
        <v>330</v>
      </c>
      <c r="D331" s="34">
        <v>546</v>
      </c>
      <c r="E331" s="31" t="s">
        <v>5</v>
      </c>
      <c r="F331" s="31" t="s">
        <v>7</v>
      </c>
      <c r="G331" s="34" t="s">
        <v>333</v>
      </c>
      <c r="H331" s="31" t="s">
        <v>331</v>
      </c>
      <c r="I331" s="30">
        <v>7900</v>
      </c>
      <c r="J331" s="30"/>
      <c r="K331" s="30"/>
      <c r="L331" s="30"/>
      <c r="M331" s="30"/>
      <c r="N331" s="30"/>
    </row>
    <row r="332" spans="3:14" ht="12.75">
      <c r="C332" s="90" t="s">
        <v>520</v>
      </c>
      <c r="D332" s="34">
        <v>546</v>
      </c>
      <c r="E332" s="31" t="s">
        <v>5</v>
      </c>
      <c r="F332" s="31" t="s">
        <v>7</v>
      </c>
      <c r="G332" s="34" t="s">
        <v>274</v>
      </c>
      <c r="H332" s="31"/>
      <c r="I332" s="59">
        <f aca="true" t="shared" si="37" ref="I332:N333">I333</f>
        <v>47.9</v>
      </c>
      <c r="J332" s="59">
        <f t="shared" si="37"/>
        <v>0</v>
      </c>
      <c r="K332" s="59">
        <f t="shared" si="37"/>
        <v>47.9</v>
      </c>
      <c r="L332" s="59"/>
      <c r="M332" s="59">
        <f t="shared" si="37"/>
        <v>0</v>
      </c>
      <c r="N332" s="59">
        <f t="shared" si="37"/>
        <v>47.9</v>
      </c>
    </row>
    <row r="333" spans="3:14" ht="12.75">
      <c r="C333" s="90" t="s">
        <v>275</v>
      </c>
      <c r="D333" s="34">
        <v>546</v>
      </c>
      <c r="E333" s="31" t="s">
        <v>5</v>
      </c>
      <c r="F333" s="31" t="s">
        <v>7</v>
      </c>
      <c r="G333" s="34" t="s">
        <v>276</v>
      </c>
      <c r="H333" s="31"/>
      <c r="I333" s="59">
        <f t="shared" si="37"/>
        <v>47.9</v>
      </c>
      <c r="J333" s="59">
        <f t="shared" si="37"/>
        <v>0</v>
      </c>
      <c r="K333" s="59">
        <f t="shared" si="37"/>
        <v>47.9</v>
      </c>
      <c r="L333" s="59"/>
      <c r="M333" s="59">
        <f t="shared" si="37"/>
        <v>0</v>
      </c>
      <c r="N333" s="59">
        <f t="shared" si="37"/>
        <v>47.9</v>
      </c>
    </row>
    <row r="334" spans="3:14" ht="38.25">
      <c r="C334" s="90" t="s">
        <v>334</v>
      </c>
      <c r="D334" s="34">
        <v>546</v>
      </c>
      <c r="E334" s="31" t="s">
        <v>5</v>
      </c>
      <c r="F334" s="31" t="s">
        <v>7</v>
      </c>
      <c r="G334" s="34" t="s">
        <v>335</v>
      </c>
      <c r="H334" s="31"/>
      <c r="I334" s="59">
        <f aca="true" t="shared" si="38" ref="I334:N334">I335+I336</f>
        <v>47.9</v>
      </c>
      <c r="J334" s="59">
        <f t="shared" si="38"/>
        <v>0</v>
      </c>
      <c r="K334" s="59">
        <f t="shared" si="38"/>
        <v>47.9</v>
      </c>
      <c r="L334" s="59">
        <f t="shared" si="38"/>
        <v>0</v>
      </c>
      <c r="M334" s="59">
        <f t="shared" si="38"/>
        <v>0</v>
      </c>
      <c r="N334" s="59">
        <f t="shared" si="38"/>
        <v>47.9</v>
      </c>
    </row>
    <row r="335" spans="3:14" ht="12.75">
      <c r="C335" s="90" t="s">
        <v>85</v>
      </c>
      <c r="D335" s="34">
        <v>546</v>
      </c>
      <c r="E335" s="31" t="s">
        <v>5</v>
      </c>
      <c r="F335" s="31" t="s">
        <v>7</v>
      </c>
      <c r="G335" s="34" t="s">
        <v>335</v>
      </c>
      <c r="H335" s="31" t="s">
        <v>86</v>
      </c>
      <c r="I335" s="59">
        <f>M335+N335</f>
        <v>36.4</v>
      </c>
      <c r="J335" s="59"/>
      <c r="K335" s="59">
        <v>36.4</v>
      </c>
      <c r="L335" s="59"/>
      <c r="M335" s="59"/>
      <c r="N335" s="59">
        <v>36.4</v>
      </c>
    </row>
    <row r="336" spans="3:14" ht="12.75">
      <c r="C336" s="90" t="s">
        <v>87</v>
      </c>
      <c r="D336" s="34">
        <v>546</v>
      </c>
      <c r="E336" s="31" t="s">
        <v>5</v>
      </c>
      <c r="F336" s="31" t="s">
        <v>7</v>
      </c>
      <c r="G336" s="34" t="s">
        <v>335</v>
      </c>
      <c r="H336" s="31" t="s">
        <v>88</v>
      </c>
      <c r="I336" s="59">
        <f>M336+N336</f>
        <v>11.5</v>
      </c>
      <c r="J336" s="59"/>
      <c r="K336" s="59">
        <v>11.5</v>
      </c>
      <c r="L336" s="59"/>
      <c r="M336" s="59"/>
      <c r="N336" s="59">
        <v>11.5</v>
      </c>
    </row>
    <row r="337" spans="3:14" ht="12.75">
      <c r="C337" s="90" t="s">
        <v>336</v>
      </c>
      <c r="D337" s="34">
        <v>546</v>
      </c>
      <c r="E337" s="31" t="s">
        <v>5</v>
      </c>
      <c r="F337" s="31" t="s">
        <v>24</v>
      </c>
      <c r="G337" s="34"/>
      <c r="H337" s="31"/>
      <c r="I337" s="59">
        <f>I338</f>
        <v>231.70000000000002</v>
      </c>
      <c r="J337" s="59"/>
      <c r="K337" s="59"/>
      <c r="L337" s="59"/>
      <c r="M337" s="59" t="e">
        <f>M338</f>
        <v>#REF!</v>
      </c>
      <c r="N337" s="59" t="e">
        <f>N338</f>
        <v>#REF!</v>
      </c>
    </row>
    <row r="338" spans="3:14" ht="25.5">
      <c r="C338" s="88" t="s">
        <v>172</v>
      </c>
      <c r="D338" s="34">
        <v>546</v>
      </c>
      <c r="E338" s="31" t="s">
        <v>5</v>
      </c>
      <c r="F338" s="31" t="s">
        <v>24</v>
      </c>
      <c r="G338" s="34" t="s">
        <v>173</v>
      </c>
      <c r="H338" s="31"/>
      <c r="I338" s="30">
        <f>I339</f>
        <v>231.70000000000002</v>
      </c>
      <c r="J338" s="30" t="e">
        <f>J340</f>
        <v>#REF!</v>
      </c>
      <c r="K338" s="30" t="e">
        <f>K340</f>
        <v>#REF!</v>
      </c>
      <c r="L338" s="30"/>
      <c r="M338" s="30" t="e">
        <f>M339</f>
        <v>#REF!</v>
      </c>
      <c r="N338" s="30" t="e">
        <f>N339</f>
        <v>#REF!</v>
      </c>
    </row>
    <row r="339" spans="3:14" ht="12.75">
      <c r="C339" s="90" t="s">
        <v>337</v>
      </c>
      <c r="D339" s="34">
        <v>546</v>
      </c>
      <c r="E339" s="31" t="s">
        <v>5</v>
      </c>
      <c r="F339" s="31" t="s">
        <v>24</v>
      </c>
      <c r="G339" s="34" t="s">
        <v>338</v>
      </c>
      <c r="H339" s="31"/>
      <c r="I339" s="30">
        <f aca="true" t="shared" si="39" ref="I339:N339">I340+I346+I351+I343</f>
        <v>231.70000000000002</v>
      </c>
      <c r="J339" s="30" t="e">
        <f t="shared" si="39"/>
        <v>#REF!</v>
      </c>
      <c r="K339" s="30" t="e">
        <f t="shared" si="39"/>
        <v>#REF!</v>
      </c>
      <c r="L339" s="30" t="e">
        <f t="shared" si="39"/>
        <v>#REF!</v>
      </c>
      <c r="M339" s="30" t="e">
        <f t="shared" si="39"/>
        <v>#REF!</v>
      </c>
      <c r="N339" s="30" t="e">
        <f t="shared" si="39"/>
        <v>#REF!</v>
      </c>
    </row>
    <row r="340" spans="3:14" ht="24.75" customHeight="1">
      <c r="C340" s="88" t="s">
        <v>532</v>
      </c>
      <c r="D340" s="34">
        <v>546</v>
      </c>
      <c r="E340" s="31" t="s">
        <v>5</v>
      </c>
      <c r="F340" s="31" t="s">
        <v>24</v>
      </c>
      <c r="G340" s="34" t="s">
        <v>339</v>
      </c>
      <c r="H340" s="31"/>
      <c r="I340" s="30">
        <f>I341</f>
        <v>15</v>
      </c>
      <c r="J340" s="30" t="e">
        <f>#REF!+#REF!+J341+#REF!</f>
        <v>#REF!</v>
      </c>
      <c r="K340" s="30" t="e">
        <f>#REF!+#REF!+K341+#REF!</f>
        <v>#REF!</v>
      </c>
      <c r="L340" s="30"/>
      <c r="M340" s="30">
        <f>M341</f>
        <v>10</v>
      </c>
      <c r="N340" s="30">
        <f>N341</f>
        <v>0</v>
      </c>
    </row>
    <row r="341" spans="3:14" ht="12.75">
      <c r="C341" s="88" t="s">
        <v>340</v>
      </c>
      <c r="D341" s="34">
        <v>546</v>
      </c>
      <c r="E341" s="31" t="s">
        <v>5</v>
      </c>
      <c r="F341" s="31" t="s">
        <v>24</v>
      </c>
      <c r="G341" s="34" t="s">
        <v>341</v>
      </c>
      <c r="H341" s="31"/>
      <c r="I341" s="30">
        <f>I342</f>
        <v>15</v>
      </c>
      <c r="J341" s="30" t="e">
        <f>J342+#REF!</f>
        <v>#REF!</v>
      </c>
      <c r="K341" s="30" t="e">
        <f>K342+#REF!</f>
        <v>#REF!</v>
      </c>
      <c r="L341" s="30"/>
      <c r="M341" s="30">
        <f>M342</f>
        <v>10</v>
      </c>
      <c r="N341" s="30">
        <f>N342</f>
        <v>0</v>
      </c>
    </row>
    <row r="342" spans="3:14" ht="12.75">
      <c r="C342" s="88" t="s">
        <v>123</v>
      </c>
      <c r="D342" s="34">
        <v>546</v>
      </c>
      <c r="E342" s="31" t="s">
        <v>5</v>
      </c>
      <c r="F342" s="31" t="s">
        <v>24</v>
      </c>
      <c r="G342" s="34" t="s">
        <v>341</v>
      </c>
      <c r="H342" s="31" t="s">
        <v>124</v>
      </c>
      <c r="I342" s="30">
        <v>15</v>
      </c>
      <c r="J342" s="30">
        <v>20</v>
      </c>
      <c r="K342" s="30"/>
      <c r="L342" s="30"/>
      <c r="M342" s="30">
        <v>10</v>
      </c>
      <c r="N342" s="30"/>
    </row>
    <row r="343" spans="3:14" ht="12.75">
      <c r="C343" s="88" t="s">
        <v>533</v>
      </c>
      <c r="D343" s="34">
        <v>546</v>
      </c>
      <c r="E343" s="31" t="s">
        <v>5</v>
      </c>
      <c r="F343" s="31" t="s">
        <v>24</v>
      </c>
      <c r="G343" s="34" t="s">
        <v>534</v>
      </c>
      <c r="H343" s="31"/>
      <c r="I343" s="30">
        <f aca="true" t="shared" si="40" ref="I343:N343">I344</f>
        <v>27.8</v>
      </c>
      <c r="J343" s="30" t="e">
        <f t="shared" si="40"/>
        <v>#REF!</v>
      </c>
      <c r="K343" s="30" t="e">
        <f t="shared" si="40"/>
        <v>#REF!</v>
      </c>
      <c r="L343" s="30" t="e">
        <f t="shared" si="40"/>
        <v>#REF!</v>
      </c>
      <c r="M343" s="30" t="e">
        <f t="shared" si="40"/>
        <v>#REF!</v>
      </c>
      <c r="N343" s="30" t="e">
        <f t="shared" si="40"/>
        <v>#REF!</v>
      </c>
    </row>
    <row r="344" spans="3:14" ht="12.75">
      <c r="C344" s="88" t="s">
        <v>340</v>
      </c>
      <c r="D344" s="34">
        <v>546</v>
      </c>
      <c r="E344" s="31" t="s">
        <v>5</v>
      </c>
      <c r="F344" s="31" t="s">
        <v>24</v>
      </c>
      <c r="G344" s="34" t="s">
        <v>535</v>
      </c>
      <c r="H344" s="31"/>
      <c r="I344" s="30">
        <f>I345</f>
        <v>27.8</v>
      </c>
      <c r="J344" s="30" t="e">
        <f>#REF!</f>
        <v>#REF!</v>
      </c>
      <c r="K344" s="30" t="e">
        <f>#REF!</f>
        <v>#REF!</v>
      </c>
      <c r="L344" s="30" t="e">
        <f>#REF!</f>
        <v>#REF!</v>
      </c>
      <c r="M344" s="30" t="e">
        <f>#REF!</f>
        <v>#REF!</v>
      </c>
      <c r="N344" s="30" t="e">
        <f>#REF!</f>
        <v>#REF!</v>
      </c>
    </row>
    <row r="345" spans="3:14" ht="12.75">
      <c r="C345" s="88" t="s">
        <v>87</v>
      </c>
      <c r="D345" s="34">
        <v>546</v>
      </c>
      <c r="E345" s="31" t="s">
        <v>5</v>
      </c>
      <c r="F345" s="31" t="s">
        <v>24</v>
      </c>
      <c r="G345" s="34" t="s">
        <v>535</v>
      </c>
      <c r="H345" s="31" t="s">
        <v>88</v>
      </c>
      <c r="I345" s="30">
        <v>27.8</v>
      </c>
      <c r="J345" s="30"/>
      <c r="K345" s="30"/>
      <c r="L345" s="30"/>
      <c r="M345" s="30"/>
      <c r="N345" s="30"/>
    </row>
    <row r="346" spans="3:14" ht="25.5">
      <c r="C346" s="88" t="s">
        <v>342</v>
      </c>
      <c r="D346" s="34">
        <v>546</v>
      </c>
      <c r="E346" s="31" t="s">
        <v>5</v>
      </c>
      <c r="F346" s="31" t="s">
        <v>24</v>
      </c>
      <c r="G346" s="34" t="s">
        <v>343</v>
      </c>
      <c r="H346" s="31"/>
      <c r="I346" s="30">
        <f>I349+I347</f>
        <v>178.9</v>
      </c>
      <c r="J346" s="30"/>
      <c r="K346" s="30"/>
      <c r="L346" s="30"/>
      <c r="M346" s="30" t="e">
        <f>#REF!+M349+M347</f>
        <v>#REF!</v>
      </c>
      <c r="N346" s="30" t="e">
        <f>#REF!+N349</f>
        <v>#REF!</v>
      </c>
    </row>
    <row r="347" spans="3:14" ht="12.75">
      <c r="C347" s="88" t="s">
        <v>340</v>
      </c>
      <c r="D347" s="34">
        <v>546</v>
      </c>
      <c r="E347" s="31" t="s">
        <v>5</v>
      </c>
      <c r="F347" s="31" t="s">
        <v>24</v>
      </c>
      <c r="G347" s="34" t="s">
        <v>536</v>
      </c>
      <c r="H347" s="31"/>
      <c r="I347" s="30">
        <f>I348</f>
        <v>100</v>
      </c>
      <c r="J347" s="30"/>
      <c r="K347" s="30"/>
      <c r="L347" s="30"/>
      <c r="M347" s="30">
        <f>M348</f>
        <v>100</v>
      </c>
      <c r="N347" s="30"/>
    </row>
    <row r="348" spans="3:14" ht="12.75">
      <c r="C348" s="88" t="s">
        <v>87</v>
      </c>
      <c r="D348" s="34">
        <v>546</v>
      </c>
      <c r="E348" s="31" t="s">
        <v>5</v>
      </c>
      <c r="F348" s="31" t="s">
        <v>24</v>
      </c>
      <c r="G348" s="34" t="s">
        <v>536</v>
      </c>
      <c r="H348" s="31" t="s">
        <v>88</v>
      </c>
      <c r="I348" s="30">
        <v>100</v>
      </c>
      <c r="J348" s="30"/>
      <c r="K348" s="30"/>
      <c r="L348" s="30"/>
      <c r="M348" s="30">
        <v>100</v>
      </c>
      <c r="N348" s="30"/>
    </row>
    <row r="349" spans="3:14" ht="12.75">
      <c r="C349" s="88" t="s">
        <v>537</v>
      </c>
      <c r="D349" s="34">
        <v>546</v>
      </c>
      <c r="E349" s="31" t="s">
        <v>5</v>
      </c>
      <c r="F349" s="31" t="s">
        <v>24</v>
      </c>
      <c r="G349" s="34" t="s">
        <v>344</v>
      </c>
      <c r="H349" s="31"/>
      <c r="I349" s="30">
        <f>I350</f>
        <v>78.9</v>
      </c>
      <c r="J349" s="30"/>
      <c r="K349" s="30"/>
      <c r="L349" s="30"/>
      <c r="M349" s="30">
        <f>M350</f>
        <v>4</v>
      </c>
      <c r="N349" s="30">
        <f>N350</f>
        <v>0</v>
      </c>
    </row>
    <row r="350" spans="3:14" ht="12.75">
      <c r="C350" s="88" t="s">
        <v>87</v>
      </c>
      <c r="D350" s="34">
        <v>546</v>
      </c>
      <c r="E350" s="31" t="s">
        <v>5</v>
      </c>
      <c r="F350" s="31" t="s">
        <v>24</v>
      </c>
      <c r="G350" s="34" t="s">
        <v>344</v>
      </c>
      <c r="H350" s="31" t="s">
        <v>88</v>
      </c>
      <c r="I350" s="30">
        <v>78.9</v>
      </c>
      <c r="J350" s="30"/>
      <c r="K350" s="30"/>
      <c r="L350" s="30"/>
      <c r="M350" s="30">
        <v>4</v>
      </c>
      <c r="N350" s="30">
        <v>0</v>
      </c>
    </row>
    <row r="351" spans="3:14" ht="12.75">
      <c r="C351" s="88" t="s">
        <v>538</v>
      </c>
      <c r="D351" s="34">
        <v>546</v>
      </c>
      <c r="E351" s="31" t="s">
        <v>5</v>
      </c>
      <c r="F351" s="31" t="s">
        <v>24</v>
      </c>
      <c r="G351" s="34" t="s">
        <v>345</v>
      </c>
      <c r="H351" s="31"/>
      <c r="I351" s="30">
        <f>I352</f>
        <v>10</v>
      </c>
      <c r="J351" s="30"/>
      <c r="K351" s="30"/>
      <c r="L351" s="30"/>
      <c r="M351" s="30">
        <f>M352</f>
        <v>10</v>
      </c>
      <c r="N351" s="30">
        <f>N352</f>
        <v>0</v>
      </c>
    </row>
    <row r="352" spans="3:14" ht="12.75">
      <c r="C352" s="88" t="s">
        <v>340</v>
      </c>
      <c r="D352" s="34">
        <v>546</v>
      </c>
      <c r="E352" s="31" t="s">
        <v>5</v>
      </c>
      <c r="F352" s="31" t="s">
        <v>24</v>
      </c>
      <c r="G352" s="34" t="s">
        <v>346</v>
      </c>
      <c r="H352" s="31"/>
      <c r="I352" s="30">
        <f>I353</f>
        <v>10</v>
      </c>
      <c r="J352" s="30"/>
      <c r="K352" s="30"/>
      <c r="L352" s="30"/>
      <c r="M352" s="30">
        <f>M353</f>
        <v>10</v>
      </c>
      <c r="N352" s="30">
        <f>N353</f>
        <v>0</v>
      </c>
    </row>
    <row r="353" spans="3:14" ht="12.75">
      <c r="C353" s="90" t="s">
        <v>330</v>
      </c>
      <c r="D353" s="34">
        <v>546</v>
      </c>
      <c r="E353" s="31" t="s">
        <v>5</v>
      </c>
      <c r="F353" s="31" t="s">
        <v>24</v>
      </c>
      <c r="G353" s="34" t="s">
        <v>346</v>
      </c>
      <c r="H353" s="31" t="s">
        <v>331</v>
      </c>
      <c r="I353" s="30">
        <f>M353+N353</f>
        <v>10</v>
      </c>
      <c r="J353" s="30"/>
      <c r="K353" s="30"/>
      <c r="L353" s="30"/>
      <c r="M353" s="30">
        <v>10</v>
      </c>
      <c r="N353" s="30">
        <v>0</v>
      </c>
    </row>
    <row r="354" spans="3:14" ht="12.75">
      <c r="C354" s="88" t="s">
        <v>9</v>
      </c>
      <c r="D354" s="34">
        <v>546</v>
      </c>
      <c r="E354" s="31" t="s">
        <v>3</v>
      </c>
      <c r="F354" s="31"/>
      <c r="G354" s="31"/>
      <c r="H354" s="31"/>
      <c r="I354" s="30">
        <f aca="true" t="shared" si="41" ref="I354:N354">I361+I377+I355</f>
        <v>23277.8</v>
      </c>
      <c r="J354" s="30" t="e">
        <f t="shared" si="41"/>
        <v>#REF!</v>
      </c>
      <c r="K354" s="30" t="e">
        <f t="shared" si="41"/>
        <v>#REF!</v>
      </c>
      <c r="L354" s="30" t="e">
        <f t="shared" si="41"/>
        <v>#REF!</v>
      </c>
      <c r="M354" s="30" t="e">
        <f t="shared" si="41"/>
        <v>#REF!</v>
      </c>
      <c r="N354" s="30" t="e">
        <f t="shared" si="41"/>
        <v>#REF!</v>
      </c>
    </row>
    <row r="355" spans="3:14" ht="12.75">
      <c r="C355" s="88" t="s">
        <v>467</v>
      </c>
      <c r="D355" s="34">
        <v>546</v>
      </c>
      <c r="E355" s="31" t="s">
        <v>3</v>
      </c>
      <c r="F355" s="31" t="s">
        <v>10</v>
      </c>
      <c r="G355" s="31"/>
      <c r="H355" s="31"/>
      <c r="I355" s="30">
        <f aca="true" t="shared" si="42" ref="I355:N357">I356</f>
        <v>40</v>
      </c>
      <c r="J355" s="30" t="e">
        <f t="shared" si="42"/>
        <v>#REF!</v>
      </c>
      <c r="K355" s="30" t="e">
        <f t="shared" si="42"/>
        <v>#REF!</v>
      </c>
      <c r="L355" s="30" t="e">
        <f t="shared" si="42"/>
        <v>#REF!</v>
      </c>
      <c r="M355" s="30">
        <f t="shared" si="42"/>
        <v>0</v>
      </c>
      <c r="N355" s="30">
        <f t="shared" si="42"/>
        <v>112.2</v>
      </c>
    </row>
    <row r="356" spans="3:14" ht="25.5">
      <c r="C356" s="88" t="s">
        <v>195</v>
      </c>
      <c r="D356" s="34">
        <v>546</v>
      </c>
      <c r="E356" s="31" t="s">
        <v>3</v>
      </c>
      <c r="F356" s="31" t="s">
        <v>10</v>
      </c>
      <c r="G356" s="31" t="s">
        <v>196</v>
      </c>
      <c r="H356" s="31"/>
      <c r="I356" s="30">
        <f t="shared" si="42"/>
        <v>40</v>
      </c>
      <c r="J356" s="30" t="e">
        <f t="shared" si="42"/>
        <v>#REF!</v>
      </c>
      <c r="K356" s="30" t="e">
        <f t="shared" si="42"/>
        <v>#REF!</v>
      </c>
      <c r="L356" s="30" t="e">
        <f t="shared" si="42"/>
        <v>#REF!</v>
      </c>
      <c r="M356" s="30">
        <f>M357</f>
        <v>0</v>
      </c>
      <c r="N356" s="30">
        <f t="shared" si="42"/>
        <v>112.2</v>
      </c>
    </row>
    <row r="357" spans="3:14" ht="25.5">
      <c r="C357" s="88" t="s">
        <v>363</v>
      </c>
      <c r="D357" s="34">
        <v>546</v>
      </c>
      <c r="E357" s="31" t="s">
        <v>3</v>
      </c>
      <c r="F357" s="31" t="s">
        <v>10</v>
      </c>
      <c r="G357" s="31" t="s">
        <v>364</v>
      </c>
      <c r="H357" s="31"/>
      <c r="I357" s="30">
        <f t="shared" si="42"/>
        <v>40</v>
      </c>
      <c r="J357" s="30" t="e">
        <f t="shared" si="42"/>
        <v>#REF!</v>
      </c>
      <c r="K357" s="30" t="e">
        <f t="shared" si="42"/>
        <v>#REF!</v>
      </c>
      <c r="L357" s="30" t="e">
        <f t="shared" si="42"/>
        <v>#REF!</v>
      </c>
      <c r="M357" s="30">
        <f t="shared" si="42"/>
        <v>0</v>
      </c>
      <c r="N357" s="30">
        <f t="shared" si="42"/>
        <v>112.2</v>
      </c>
    </row>
    <row r="358" spans="3:14" ht="25.5">
      <c r="C358" s="88" t="s">
        <v>373</v>
      </c>
      <c r="D358" s="34">
        <v>546</v>
      </c>
      <c r="E358" s="31" t="s">
        <v>3</v>
      </c>
      <c r="F358" s="31" t="s">
        <v>10</v>
      </c>
      <c r="G358" s="31" t="s">
        <v>374</v>
      </c>
      <c r="H358" s="31"/>
      <c r="I358" s="30">
        <f>I360</f>
        <v>40</v>
      </c>
      <c r="J358" s="30" t="e">
        <f>J360+#REF!</f>
        <v>#REF!</v>
      </c>
      <c r="K358" s="30" t="e">
        <f>K360+#REF!</f>
        <v>#REF!</v>
      </c>
      <c r="L358" s="30" t="e">
        <f>L360+#REF!</f>
        <v>#REF!</v>
      </c>
      <c r="M358" s="30">
        <f>M359</f>
        <v>0</v>
      </c>
      <c r="N358" s="30">
        <f>N359</f>
        <v>112.2</v>
      </c>
    </row>
    <row r="359" spans="3:14" ht="12.75">
      <c r="C359" s="88" t="s">
        <v>539</v>
      </c>
      <c r="D359" s="34">
        <v>546</v>
      </c>
      <c r="E359" s="31" t="s">
        <v>3</v>
      </c>
      <c r="F359" s="31" t="s">
        <v>10</v>
      </c>
      <c r="G359" s="31" t="s">
        <v>540</v>
      </c>
      <c r="H359" s="31"/>
      <c r="I359" s="30">
        <f aca="true" t="shared" si="43" ref="I359:N359">I360</f>
        <v>40</v>
      </c>
      <c r="J359" s="30">
        <f t="shared" si="43"/>
        <v>0</v>
      </c>
      <c r="K359" s="30">
        <f t="shared" si="43"/>
        <v>0</v>
      </c>
      <c r="L359" s="30">
        <f t="shared" si="43"/>
        <v>0</v>
      </c>
      <c r="M359" s="30">
        <f t="shared" si="43"/>
        <v>0</v>
      </c>
      <c r="N359" s="30">
        <f t="shared" si="43"/>
        <v>112.2</v>
      </c>
    </row>
    <row r="360" spans="3:14" ht="12.75">
      <c r="C360" s="88" t="s">
        <v>87</v>
      </c>
      <c r="D360" s="34">
        <v>546</v>
      </c>
      <c r="E360" s="31" t="s">
        <v>3</v>
      </c>
      <c r="F360" s="31" t="s">
        <v>10</v>
      </c>
      <c r="G360" s="31" t="s">
        <v>540</v>
      </c>
      <c r="H360" s="31" t="s">
        <v>88</v>
      </c>
      <c r="I360" s="30">
        <v>40</v>
      </c>
      <c r="J360" s="30"/>
      <c r="K360" s="30"/>
      <c r="L360" s="30"/>
      <c r="M360" s="30">
        <v>0</v>
      </c>
      <c r="N360" s="30">
        <v>112.2</v>
      </c>
    </row>
    <row r="361" spans="3:14" ht="12.75">
      <c r="C361" s="88" t="s">
        <v>31</v>
      </c>
      <c r="D361" s="34">
        <v>546</v>
      </c>
      <c r="E361" s="31" t="s">
        <v>3</v>
      </c>
      <c r="F361" s="31" t="s">
        <v>7</v>
      </c>
      <c r="G361" s="31"/>
      <c r="H361" s="31"/>
      <c r="I361" s="30">
        <f>I362</f>
        <v>22883.7</v>
      </c>
      <c r="J361" s="30" t="e">
        <f>#REF!+J362</f>
        <v>#REF!</v>
      </c>
      <c r="K361" s="30" t="e">
        <f>#REF!+K362</f>
        <v>#REF!</v>
      </c>
      <c r="L361" s="30"/>
      <c r="M361" s="30" t="e">
        <f>M362</f>
        <v>#REF!</v>
      </c>
      <c r="N361" s="30" t="e">
        <f>N362</f>
        <v>#REF!</v>
      </c>
    </row>
    <row r="362" spans="3:14" ht="29.25" customHeight="1">
      <c r="C362" s="88" t="s">
        <v>541</v>
      </c>
      <c r="D362" s="34">
        <v>546</v>
      </c>
      <c r="E362" s="31" t="s">
        <v>3</v>
      </c>
      <c r="F362" s="31" t="s">
        <v>7</v>
      </c>
      <c r="G362" s="31" t="s">
        <v>542</v>
      </c>
      <c r="H362" s="31"/>
      <c r="I362" s="30">
        <f>I363+I367</f>
        <v>22883.7</v>
      </c>
      <c r="J362" s="30" t="e">
        <f>J368+#REF!</f>
        <v>#REF!</v>
      </c>
      <c r="K362" s="30" t="e">
        <f>K368+#REF!</f>
        <v>#REF!</v>
      </c>
      <c r="L362" s="30"/>
      <c r="M362" s="30" t="e">
        <f>M363+M367</f>
        <v>#REF!</v>
      </c>
      <c r="N362" s="30" t="e">
        <f>N363+N367</f>
        <v>#REF!</v>
      </c>
    </row>
    <row r="363" spans="3:14" ht="12.75">
      <c r="C363" s="88" t="s">
        <v>543</v>
      </c>
      <c r="D363" s="34">
        <v>546</v>
      </c>
      <c r="E363" s="31" t="s">
        <v>3</v>
      </c>
      <c r="F363" s="31" t="s">
        <v>7</v>
      </c>
      <c r="G363" s="31" t="s">
        <v>544</v>
      </c>
      <c r="H363" s="31"/>
      <c r="I363" s="30">
        <f>I364</f>
        <v>7783.6</v>
      </c>
      <c r="J363" s="30"/>
      <c r="K363" s="30"/>
      <c r="L363" s="30"/>
      <c r="M363" s="30">
        <f>M364</f>
        <v>8460</v>
      </c>
      <c r="N363" s="30">
        <f>N364</f>
        <v>0</v>
      </c>
    </row>
    <row r="364" spans="3:14" ht="12.75">
      <c r="C364" s="90" t="s">
        <v>347</v>
      </c>
      <c r="D364" s="34">
        <v>546</v>
      </c>
      <c r="E364" s="31" t="s">
        <v>3</v>
      </c>
      <c r="F364" s="31" t="s">
        <v>7</v>
      </c>
      <c r="G364" s="31" t="s">
        <v>545</v>
      </c>
      <c r="H364" s="31"/>
      <c r="I364" s="30">
        <f>I365+I366</f>
        <v>7783.6</v>
      </c>
      <c r="J364" s="30"/>
      <c r="K364" s="30"/>
      <c r="L364" s="30"/>
      <c r="M364" s="30">
        <f>M365+M366</f>
        <v>8460</v>
      </c>
      <c r="N364" s="30">
        <f>N365+N366</f>
        <v>0</v>
      </c>
    </row>
    <row r="365" spans="3:14" ht="12.75">
      <c r="C365" s="88" t="s">
        <v>87</v>
      </c>
      <c r="D365" s="34">
        <v>546</v>
      </c>
      <c r="E365" s="31" t="s">
        <v>3</v>
      </c>
      <c r="F365" s="31" t="s">
        <v>7</v>
      </c>
      <c r="G365" s="31" t="s">
        <v>545</v>
      </c>
      <c r="H365" s="31" t="s">
        <v>88</v>
      </c>
      <c r="I365" s="30">
        <v>1808.4</v>
      </c>
      <c r="J365" s="30"/>
      <c r="K365" s="30"/>
      <c r="L365" s="30"/>
      <c r="M365" s="30">
        <v>3000</v>
      </c>
      <c r="N365" s="30"/>
    </row>
    <row r="366" spans="3:14" ht="12.75">
      <c r="C366" s="90" t="s">
        <v>273</v>
      </c>
      <c r="D366" s="34">
        <v>546</v>
      </c>
      <c r="E366" s="31" t="s">
        <v>3</v>
      </c>
      <c r="F366" s="31" t="s">
        <v>7</v>
      </c>
      <c r="G366" s="31" t="s">
        <v>545</v>
      </c>
      <c r="H366" s="31" t="s">
        <v>286</v>
      </c>
      <c r="I366" s="30">
        <v>5975.2</v>
      </c>
      <c r="J366" s="30"/>
      <c r="K366" s="30"/>
      <c r="L366" s="30"/>
      <c r="M366" s="30">
        <v>5460</v>
      </c>
      <c r="N366" s="30"/>
    </row>
    <row r="367" spans="3:14" ht="12.75">
      <c r="C367" s="88" t="s">
        <v>546</v>
      </c>
      <c r="D367" s="34">
        <v>546</v>
      </c>
      <c r="E367" s="31" t="s">
        <v>3</v>
      </c>
      <c r="F367" s="31" t="s">
        <v>7</v>
      </c>
      <c r="G367" s="31" t="s">
        <v>547</v>
      </c>
      <c r="H367" s="31"/>
      <c r="I367" s="30">
        <f>I368+I372+I375</f>
        <v>15100.1</v>
      </c>
      <c r="J367" s="30"/>
      <c r="K367" s="30"/>
      <c r="L367" s="30"/>
      <c r="M367" s="30" t="e">
        <f>M368+M372</f>
        <v>#REF!</v>
      </c>
      <c r="N367" s="30" t="e">
        <f>N368+N372</f>
        <v>#REF!</v>
      </c>
    </row>
    <row r="368" spans="3:14" ht="12.75">
      <c r="C368" s="88" t="s">
        <v>349</v>
      </c>
      <c r="D368" s="34">
        <v>546</v>
      </c>
      <c r="E368" s="31" t="s">
        <v>3</v>
      </c>
      <c r="F368" s="31" t="s">
        <v>7</v>
      </c>
      <c r="G368" s="31" t="s">
        <v>548</v>
      </c>
      <c r="H368" s="31"/>
      <c r="I368" s="30">
        <f>I369+I371</f>
        <v>3138.2</v>
      </c>
      <c r="J368" s="30">
        <f>J369</f>
        <v>3463.5</v>
      </c>
      <c r="K368" s="30">
        <f>K369</f>
        <v>0</v>
      </c>
      <c r="L368" s="30"/>
      <c r="M368" s="30">
        <f>M369+M370</f>
        <v>3125.1</v>
      </c>
      <c r="N368" s="30">
        <f>N369+N370</f>
        <v>0</v>
      </c>
    </row>
    <row r="369" spans="3:14" ht="12" customHeight="1">
      <c r="C369" s="88" t="s">
        <v>87</v>
      </c>
      <c r="D369" s="34">
        <v>546</v>
      </c>
      <c r="E369" s="31" t="s">
        <v>3</v>
      </c>
      <c r="F369" s="31" t="s">
        <v>7</v>
      </c>
      <c r="G369" s="31" t="s">
        <v>548</v>
      </c>
      <c r="H369" s="31" t="s">
        <v>88</v>
      </c>
      <c r="I369" s="30">
        <v>1300.9</v>
      </c>
      <c r="J369" s="30">
        <v>3463.5</v>
      </c>
      <c r="K369" s="30"/>
      <c r="L369" s="30"/>
      <c r="M369" s="30">
        <v>3125.1</v>
      </c>
      <c r="N369" s="30"/>
    </row>
    <row r="370" spans="3:14" ht="12.75" hidden="1">
      <c r="C370" s="90" t="s">
        <v>273</v>
      </c>
      <c r="D370" s="34">
        <v>546</v>
      </c>
      <c r="E370" s="31" t="s">
        <v>3</v>
      </c>
      <c r="F370" s="31" t="s">
        <v>7</v>
      </c>
      <c r="G370" s="31" t="s">
        <v>350</v>
      </c>
      <c r="H370" s="31" t="s">
        <v>286</v>
      </c>
      <c r="I370" s="30">
        <v>1626.7</v>
      </c>
      <c r="J370" s="30"/>
      <c r="K370" s="30"/>
      <c r="L370" s="30"/>
      <c r="M370" s="30"/>
      <c r="N370" s="30"/>
    </row>
    <row r="371" spans="3:14" ht="12.75">
      <c r="C371" s="90" t="s">
        <v>273</v>
      </c>
      <c r="D371" s="34">
        <v>546</v>
      </c>
      <c r="E371" s="31" t="s">
        <v>3</v>
      </c>
      <c r="F371" s="31" t="s">
        <v>7</v>
      </c>
      <c r="G371" s="31" t="s">
        <v>548</v>
      </c>
      <c r="H371" s="31" t="s">
        <v>286</v>
      </c>
      <c r="I371" s="30">
        <v>1837.3</v>
      </c>
      <c r="J371" s="30"/>
      <c r="K371" s="30"/>
      <c r="L371" s="30"/>
      <c r="M371" s="30"/>
      <c r="N371" s="30"/>
    </row>
    <row r="372" spans="3:14" ht="24.75" customHeight="1">
      <c r="C372" s="90" t="s">
        <v>348</v>
      </c>
      <c r="D372" s="34">
        <v>546</v>
      </c>
      <c r="E372" s="31" t="s">
        <v>3</v>
      </c>
      <c r="F372" s="31" t="s">
        <v>7</v>
      </c>
      <c r="G372" s="31" t="s">
        <v>549</v>
      </c>
      <c r="H372" s="31"/>
      <c r="I372" s="30">
        <f>I373+I374</f>
        <v>10449.5</v>
      </c>
      <c r="J372" s="30" t="e">
        <f>J373+J374+#REF!</f>
        <v>#REF!</v>
      </c>
      <c r="K372" s="30" t="e">
        <f>K373+K374+#REF!</f>
        <v>#REF!</v>
      </c>
      <c r="L372" s="30" t="e">
        <f>L373+L374+#REF!</f>
        <v>#REF!</v>
      </c>
      <c r="M372" s="30" t="e">
        <f>M373+M374+#REF!</f>
        <v>#REF!</v>
      </c>
      <c r="N372" s="30" t="e">
        <f>N373+N374+#REF!</f>
        <v>#REF!</v>
      </c>
    </row>
    <row r="373" spans="3:14" ht="12.75" hidden="1">
      <c r="C373" s="88" t="s">
        <v>87</v>
      </c>
      <c r="D373" s="34">
        <v>546</v>
      </c>
      <c r="E373" s="31" t="s">
        <v>3</v>
      </c>
      <c r="F373" s="31" t="s">
        <v>7</v>
      </c>
      <c r="G373" s="31" t="s">
        <v>549</v>
      </c>
      <c r="H373" s="31" t="s">
        <v>88</v>
      </c>
      <c r="I373" s="30"/>
      <c r="J373" s="30"/>
      <c r="K373" s="30"/>
      <c r="L373" s="30"/>
      <c r="M373" s="30"/>
      <c r="N373" s="30">
        <v>4860</v>
      </c>
    </row>
    <row r="374" spans="3:14" ht="12.75">
      <c r="C374" s="90" t="s">
        <v>273</v>
      </c>
      <c r="D374" s="34">
        <v>546</v>
      </c>
      <c r="E374" s="31" t="s">
        <v>3</v>
      </c>
      <c r="F374" s="31" t="s">
        <v>7</v>
      </c>
      <c r="G374" s="31" t="s">
        <v>549</v>
      </c>
      <c r="H374" s="31" t="s">
        <v>286</v>
      </c>
      <c r="I374" s="30">
        <v>10449.5</v>
      </c>
      <c r="J374" s="30"/>
      <c r="K374" s="30"/>
      <c r="L374" s="30"/>
      <c r="M374" s="30"/>
      <c r="N374" s="30">
        <v>5817.2</v>
      </c>
    </row>
    <row r="375" spans="3:14" ht="38.25">
      <c r="C375" s="124" t="s">
        <v>550</v>
      </c>
      <c r="D375" s="34">
        <v>546</v>
      </c>
      <c r="E375" s="31" t="s">
        <v>3</v>
      </c>
      <c r="F375" s="31" t="s">
        <v>7</v>
      </c>
      <c r="G375" s="31" t="s">
        <v>551</v>
      </c>
      <c r="H375" s="31"/>
      <c r="I375" s="30">
        <f>I376</f>
        <v>1512.4</v>
      </c>
      <c r="J375" s="30"/>
      <c r="K375" s="30"/>
      <c r="L375" s="30"/>
      <c r="M375" s="30"/>
      <c r="N375" s="30"/>
    </row>
    <row r="376" spans="3:14" ht="12.75">
      <c r="C376" s="90" t="s">
        <v>273</v>
      </c>
      <c r="D376" s="34">
        <v>546</v>
      </c>
      <c r="E376" s="31" t="s">
        <v>3</v>
      </c>
      <c r="F376" s="31" t="s">
        <v>7</v>
      </c>
      <c r="G376" s="31" t="s">
        <v>551</v>
      </c>
      <c r="H376" s="31" t="s">
        <v>286</v>
      </c>
      <c r="I376" s="30">
        <v>1512.4</v>
      </c>
      <c r="J376" s="30"/>
      <c r="K376" s="30"/>
      <c r="L376" s="30"/>
      <c r="M376" s="30"/>
      <c r="N376" s="30"/>
    </row>
    <row r="377" spans="3:14" ht="12.75">
      <c r="C377" s="90" t="s">
        <v>37</v>
      </c>
      <c r="D377" s="34">
        <v>546</v>
      </c>
      <c r="E377" s="31" t="s">
        <v>3</v>
      </c>
      <c r="F377" s="31" t="s">
        <v>38</v>
      </c>
      <c r="G377" s="31"/>
      <c r="H377" s="31"/>
      <c r="I377" s="30">
        <f>I382+I378</f>
        <v>354.1</v>
      </c>
      <c r="J377" s="30"/>
      <c r="K377" s="30"/>
      <c r="L377" s="30"/>
      <c r="M377" s="30">
        <f>M382</f>
        <v>12.8</v>
      </c>
      <c r="N377" s="30">
        <f>N382</f>
        <v>0</v>
      </c>
    </row>
    <row r="378" spans="3:14" ht="25.5">
      <c r="C378" s="124" t="s">
        <v>552</v>
      </c>
      <c r="D378" s="34">
        <v>546</v>
      </c>
      <c r="E378" s="31" t="s">
        <v>3</v>
      </c>
      <c r="F378" s="31" t="s">
        <v>38</v>
      </c>
      <c r="G378" s="31" t="s">
        <v>302</v>
      </c>
      <c r="H378" s="31"/>
      <c r="I378" s="30">
        <f>I379</f>
        <v>341.3</v>
      </c>
      <c r="J378" s="30"/>
      <c r="K378" s="30"/>
      <c r="L378" s="30"/>
      <c r="M378" s="30"/>
      <c r="N378" s="30"/>
    </row>
    <row r="379" spans="3:14" ht="25.5">
      <c r="C379" s="124" t="s">
        <v>553</v>
      </c>
      <c r="D379" s="34">
        <v>546</v>
      </c>
      <c r="E379" s="31" t="s">
        <v>3</v>
      </c>
      <c r="F379" s="31" t="s">
        <v>38</v>
      </c>
      <c r="G379" s="31" t="s">
        <v>554</v>
      </c>
      <c r="H379" s="31"/>
      <c r="I379" s="30">
        <f>I380</f>
        <v>341.3</v>
      </c>
      <c r="J379" s="30"/>
      <c r="K379" s="30"/>
      <c r="L379" s="30"/>
      <c r="M379" s="30"/>
      <c r="N379" s="30"/>
    </row>
    <row r="380" spans="3:14" ht="26.25" customHeight="1">
      <c r="C380" s="124" t="s">
        <v>555</v>
      </c>
      <c r="D380" s="34">
        <v>546</v>
      </c>
      <c r="E380" s="31" t="s">
        <v>3</v>
      </c>
      <c r="F380" s="31" t="s">
        <v>38</v>
      </c>
      <c r="G380" s="31" t="s">
        <v>556</v>
      </c>
      <c r="H380" s="31"/>
      <c r="I380" s="30">
        <f>I381</f>
        <v>341.3</v>
      </c>
      <c r="J380" s="30"/>
      <c r="K380" s="30"/>
      <c r="L380" s="30"/>
      <c r="M380" s="30"/>
      <c r="N380" s="30"/>
    </row>
    <row r="381" spans="3:14" ht="25.5">
      <c r="C381" s="124" t="s">
        <v>319</v>
      </c>
      <c r="D381" s="34">
        <v>546</v>
      </c>
      <c r="E381" s="31" t="s">
        <v>3</v>
      </c>
      <c r="F381" s="31" t="s">
        <v>38</v>
      </c>
      <c r="G381" s="31" t="s">
        <v>556</v>
      </c>
      <c r="H381" s="31" t="s">
        <v>320</v>
      </c>
      <c r="I381" s="30">
        <v>341.3</v>
      </c>
      <c r="J381" s="30"/>
      <c r="K381" s="30"/>
      <c r="L381" s="30"/>
      <c r="M381" s="30"/>
      <c r="N381" s="30"/>
    </row>
    <row r="382" spans="3:14" ht="12.75">
      <c r="C382" s="90" t="s">
        <v>520</v>
      </c>
      <c r="D382" s="34">
        <v>546</v>
      </c>
      <c r="E382" s="31" t="s">
        <v>3</v>
      </c>
      <c r="F382" s="31" t="s">
        <v>38</v>
      </c>
      <c r="G382" s="34" t="s">
        <v>274</v>
      </c>
      <c r="H382" s="31"/>
      <c r="I382" s="30">
        <f>I383</f>
        <v>12.8</v>
      </c>
      <c r="J382" s="30"/>
      <c r="K382" s="30"/>
      <c r="L382" s="30"/>
      <c r="M382" s="30">
        <f>M383</f>
        <v>12.8</v>
      </c>
      <c r="N382" s="30">
        <f>N383</f>
        <v>0</v>
      </c>
    </row>
    <row r="383" spans="3:14" ht="25.5">
      <c r="C383" s="90" t="s">
        <v>283</v>
      </c>
      <c r="D383" s="34">
        <v>546</v>
      </c>
      <c r="E383" s="31" t="s">
        <v>3</v>
      </c>
      <c r="F383" s="31" t="s">
        <v>38</v>
      </c>
      <c r="G383" s="34" t="s">
        <v>284</v>
      </c>
      <c r="H383" s="31"/>
      <c r="I383" s="30">
        <f>I384+I386</f>
        <v>12.8</v>
      </c>
      <c r="J383" s="30"/>
      <c r="K383" s="30"/>
      <c r="L383" s="30"/>
      <c r="M383" s="30">
        <f>M384+M386</f>
        <v>12.8</v>
      </c>
      <c r="N383" s="30">
        <f>N384+N386</f>
        <v>0</v>
      </c>
    </row>
    <row r="384" spans="3:14" ht="38.25">
      <c r="C384" s="90" t="s">
        <v>351</v>
      </c>
      <c r="D384" s="34">
        <v>546</v>
      </c>
      <c r="E384" s="31" t="s">
        <v>3</v>
      </c>
      <c r="F384" s="31" t="s">
        <v>38</v>
      </c>
      <c r="G384" s="34" t="s">
        <v>352</v>
      </c>
      <c r="H384" s="31"/>
      <c r="I384" s="30">
        <f>I385</f>
        <v>6.4</v>
      </c>
      <c r="J384" s="30"/>
      <c r="K384" s="30"/>
      <c r="L384" s="30"/>
      <c r="M384" s="30">
        <f>M385</f>
        <v>6.4</v>
      </c>
      <c r="N384" s="30">
        <f>N385</f>
        <v>0</v>
      </c>
    </row>
    <row r="385" spans="3:14" ht="12.75">
      <c r="C385" s="90" t="s">
        <v>273</v>
      </c>
      <c r="D385" s="34">
        <v>546</v>
      </c>
      <c r="E385" s="31" t="s">
        <v>3</v>
      </c>
      <c r="F385" s="31" t="s">
        <v>38</v>
      </c>
      <c r="G385" s="34" t="s">
        <v>352</v>
      </c>
      <c r="H385" s="31" t="s">
        <v>286</v>
      </c>
      <c r="I385" s="30">
        <f>M385+N385</f>
        <v>6.4</v>
      </c>
      <c r="J385" s="30"/>
      <c r="K385" s="30"/>
      <c r="L385" s="30"/>
      <c r="M385" s="30">
        <v>6.4</v>
      </c>
      <c r="N385" s="30"/>
    </row>
    <row r="386" spans="3:14" ht="25.5">
      <c r="C386" s="90" t="s">
        <v>353</v>
      </c>
      <c r="D386" s="34">
        <v>546</v>
      </c>
      <c r="E386" s="31" t="s">
        <v>3</v>
      </c>
      <c r="F386" s="31" t="s">
        <v>38</v>
      </c>
      <c r="G386" s="34" t="s">
        <v>354</v>
      </c>
      <c r="H386" s="31"/>
      <c r="I386" s="30">
        <f>I387</f>
        <v>6.4</v>
      </c>
      <c r="J386" s="30"/>
      <c r="K386" s="30"/>
      <c r="L386" s="30"/>
      <c r="M386" s="30">
        <f>M387</f>
        <v>6.4</v>
      </c>
      <c r="N386" s="30">
        <f>N387</f>
        <v>0</v>
      </c>
    </row>
    <row r="387" spans="3:14" ht="12.75">
      <c r="C387" s="90" t="s">
        <v>273</v>
      </c>
      <c r="D387" s="34">
        <v>546</v>
      </c>
      <c r="E387" s="31" t="s">
        <v>3</v>
      </c>
      <c r="F387" s="31" t="s">
        <v>38</v>
      </c>
      <c r="G387" s="34" t="s">
        <v>354</v>
      </c>
      <c r="H387" s="31" t="s">
        <v>286</v>
      </c>
      <c r="I387" s="30">
        <f>M387+N387</f>
        <v>6.4</v>
      </c>
      <c r="J387" s="30"/>
      <c r="K387" s="30"/>
      <c r="L387" s="30"/>
      <c r="M387" s="30">
        <v>6.4</v>
      </c>
      <c r="N387" s="30"/>
    </row>
    <row r="388" spans="3:14" ht="14.25" customHeight="1">
      <c r="C388" s="88" t="s">
        <v>35</v>
      </c>
      <c r="D388" s="34">
        <v>546</v>
      </c>
      <c r="E388" s="31" t="s">
        <v>10</v>
      </c>
      <c r="F388" s="31"/>
      <c r="G388" s="34"/>
      <c r="H388" s="31"/>
      <c r="I388" s="30">
        <f>I404+I416</f>
        <v>268.5</v>
      </c>
      <c r="J388" s="30" t="e">
        <f>J389+#REF!+J404</f>
        <v>#REF!</v>
      </c>
      <c r="K388" s="30" t="e">
        <f>K389+#REF!+K404</f>
        <v>#REF!</v>
      </c>
      <c r="L388" s="30"/>
      <c r="M388" s="30" t="e">
        <f>M389+M404</f>
        <v>#REF!</v>
      </c>
      <c r="N388" s="30" t="e">
        <f>N389+N404</f>
        <v>#REF!</v>
      </c>
    </row>
    <row r="389" spans="3:14" ht="3" customHeight="1" hidden="1">
      <c r="C389" s="88" t="s">
        <v>29</v>
      </c>
      <c r="D389" s="34">
        <v>546</v>
      </c>
      <c r="E389" s="31" t="s">
        <v>10</v>
      </c>
      <c r="F389" s="31" t="s">
        <v>6</v>
      </c>
      <c r="G389" s="34"/>
      <c r="H389" s="31"/>
      <c r="I389" s="30">
        <f>I390</f>
        <v>0</v>
      </c>
      <c r="J389" s="30" t="e">
        <f>J390</f>
        <v>#REF!</v>
      </c>
      <c r="K389" s="30" t="e">
        <f>K390</f>
        <v>#REF!</v>
      </c>
      <c r="L389" s="30"/>
      <c r="M389" s="30">
        <f>M390</f>
        <v>0</v>
      </c>
      <c r="N389" s="30">
        <f>N390</f>
        <v>0</v>
      </c>
    </row>
    <row r="390" spans="3:14" ht="25.5" hidden="1">
      <c r="C390" s="88" t="s">
        <v>195</v>
      </c>
      <c r="D390" s="34">
        <v>546</v>
      </c>
      <c r="E390" s="31" t="s">
        <v>10</v>
      </c>
      <c r="F390" s="31" t="s">
        <v>6</v>
      </c>
      <c r="G390" s="34" t="s">
        <v>196</v>
      </c>
      <c r="H390" s="31"/>
      <c r="I390" s="30">
        <f>I391+I400</f>
        <v>0</v>
      </c>
      <c r="J390" s="30" t="e">
        <f>#REF!+J391+#REF!</f>
        <v>#REF!</v>
      </c>
      <c r="K390" s="30" t="e">
        <f>#REF!+K391+#REF!</f>
        <v>#REF!</v>
      </c>
      <c r="L390" s="30"/>
      <c r="M390" s="30">
        <f>M391+M400</f>
        <v>0</v>
      </c>
      <c r="N390" s="30">
        <f>N391+N400</f>
        <v>0</v>
      </c>
    </row>
    <row r="391" spans="3:14" ht="12.75" hidden="1">
      <c r="C391" s="88" t="s">
        <v>197</v>
      </c>
      <c r="D391" s="34">
        <v>546</v>
      </c>
      <c r="E391" s="31" t="s">
        <v>10</v>
      </c>
      <c r="F391" s="31" t="s">
        <v>6</v>
      </c>
      <c r="G391" s="34" t="s">
        <v>198</v>
      </c>
      <c r="H391" s="31"/>
      <c r="I391" s="30">
        <f>I394+I392</f>
        <v>0</v>
      </c>
      <c r="J391" s="30">
        <f>J395</f>
        <v>580</v>
      </c>
      <c r="K391" s="30">
        <f>K395</f>
        <v>0</v>
      </c>
      <c r="L391" s="30"/>
      <c r="M391" s="30">
        <f>M394+M392</f>
        <v>0</v>
      </c>
      <c r="N391" s="30">
        <f>N394+N392</f>
        <v>0</v>
      </c>
    </row>
    <row r="392" spans="3:14" ht="12.75" hidden="1">
      <c r="C392" s="88" t="s">
        <v>201</v>
      </c>
      <c r="D392" s="34">
        <v>546</v>
      </c>
      <c r="E392" s="31" t="s">
        <v>10</v>
      </c>
      <c r="F392" s="31" t="s">
        <v>6</v>
      </c>
      <c r="G392" s="34" t="s">
        <v>355</v>
      </c>
      <c r="H392" s="31"/>
      <c r="I392" s="30">
        <f>I393</f>
        <v>0</v>
      </c>
      <c r="J392" s="30"/>
      <c r="K392" s="30"/>
      <c r="L392" s="30"/>
      <c r="M392" s="30">
        <f>M393</f>
        <v>0</v>
      </c>
      <c r="N392" s="30">
        <f>N393</f>
        <v>0</v>
      </c>
    </row>
    <row r="393" spans="3:14" ht="12.75" hidden="1">
      <c r="C393" s="88" t="s">
        <v>87</v>
      </c>
      <c r="D393" s="34">
        <v>546</v>
      </c>
      <c r="E393" s="31" t="s">
        <v>10</v>
      </c>
      <c r="F393" s="31" t="s">
        <v>6</v>
      </c>
      <c r="G393" s="34" t="s">
        <v>356</v>
      </c>
      <c r="H393" s="31" t="s">
        <v>88</v>
      </c>
      <c r="I393" s="30">
        <f>M393+N393</f>
        <v>0</v>
      </c>
      <c r="J393" s="30"/>
      <c r="K393" s="30"/>
      <c r="L393" s="30"/>
      <c r="M393" s="30"/>
      <c r="N393" s="30"/>
    </row>
    <row r="394" spans="3:14" ht="25.5" hidden="1">
      <c r="C394" s="88" t="s">
        <v>357</v>
      </c>
      <c r="D394" s="34">
        <v>546</v>
      </c>
      <c r="E394" s="31" t="s">
        <v>10</v>
      </c>
      <c r="F394" s="31" t="s">
        <v>6</v>
      </c>
      <c r="G394" s="34" t="s">
        <v>358</v>
      </c>
      <c r="H394" s="31"/>
      <c r="I394" s="30">
        <f>I395+I397</f>
        <v>0</v>
      </c>
      <c r="J394" s="30"/>
      <c r="K394" s="30"/>
      <c r="L394" s="30"/>
      <c r="M394" s="30">
        <f>M395+M397</f>
        <v>0</v>
      </c>
      <c r="N394" s="30">
        <f>N395+N397</f>
        <v>0</v>
      </c>
    </row>
    <row r="395" spans="3:14" ht="12.75" hidden="1">
      <c r="C395" s="88" t="s">
        <v>201</v>
      </c>
      <c r="D395" s="34">
        <v>546</v>
      </c>
      <c r="E395" s="31" t="s">
        <v>10</v>
      </c>
      <c r="F395" s="31" t="s">
        <v>6</v>
      </c>
      <c r="G395" s="34" t="s">
        <v>359</v>
      </c>
      <c r="H395" s="31"/>
      <c r="I395" s="30">
        <f>I396</f>
        <v>0</v>
      </c>
      <c r="J395" s="30">
        <f>J396</f>
        <v>580</v>
      </c>
      <c r="K395" s="30">
        <f>K396</f>
        <v>0</v>
      </c>
      <c r="L395" s="30"/>
      <c r="M395" s="30">
        <f>M396</f>
        <v>0</v>
      </c>
      <c r="N395" s="30">
        <f>N396</f>
        <v>0</v>
      </c>
    </row>
    <row r="396" spans="3:14" ht="12.75" hidden="1">
      <c r="C396" s="88" t="s">
        <v>87</v>
      </c>
      <c r="D396" s="34">
        <v>546</v>
      </c>
      <c r="E396" s="31" t="s">
        <v>10</v>
      </c>
      <c r="F396" s="31" t="s">
        <v>6</v>
      </c>
      <c r="G396" s="34" t="s">
        <v>359</v>
      </c>
      <c r="H396" s="31" t="s">
        <v>88</v>
      </c>
      <c r="I396" s="30">
        <f>M396+N396</f>
        <v>0</v>
      </c>
      <c r="J396" s="30">
        <v>580</v>
      </c>
      <c r="K396" s="61"/>
      <c r="L396" s="30"/>
      <c r="M396" s="30"/>
      <c r="N396" s="30"/>
    </row>
    <row r="397" spans="3:14" ht="38.25" hidden="1">
      <c r="C397" s="88" t="s">
        <v>360</v>
      </c>
      <c r="D397" s="34">
        <v>546</v>
      </c>
      <c r="E397" s="31" t="s">
        <v>10</v>
      </c>
      <c r="F397" s="31" t="s">
        <v>6</v>
      </c>
      <c r="G397" s="34" t="s">
        <v>361</v>
      </c>
      <c r="H397" s="31"/>
      <c r="I397" s="30">
        <f>I398</f>
        <v>0</v>
      </c>
      <c r="J397" s="61"/>
      <c r="K397" s="61"/>
      <c r="L397" s="30"/>
      <c r="M397" s="30">
        <f>M398</f>
        <v>0</v>
      </c>
      <c r="N397" s="30">
        <f>N398</f>
        <v>0</v>
      </c>
    </row>
    <row r="398" spans="3:14" ht="12.75" hidden="1">
      <c r="C398" s="88" t="s">
        <v>201</v>
      </c>
      <c r="D398" s="34">
        <v>546</v>
      </c>
      <c r="E398" s="31" t="s">
        <v>10</v>
      </c>
      <c r="F398" s="31" t="s">
        <v>6</v>
      </c>
      <c r="G398" s="34" t="s">
        <v>362</v>
      </c>
      <c r="H398" s="31"/>
      <c r="I398" s="30">
        <f>I399</f>
        <v>0</v>
      </c>
      <c r="J398" s="61"/>
      <c r="K398" s="61"/>
      <c r="L398" s="30"/>
      <c r="M398" s="30">
        <f>M399</f>
        <v>0</v>
      </c>
      <c r="N398" s="30">
        <f>N399</f>
        <v>0</v>
      </c>
    </row>
    <row r="399" spans="3:14" ht="12.75" hidden="1">
      <c r="C399" s="88" t="s">
        <v>87</v>
      </c>
      <c r="D399" s="34">
        <v>546</v>
      </c>
      <c r="E399" s="31" t="s">
        <v>10</v>
      </c>
      <c r="F399" s="31" t="s">
        <v>6</v>
      </c>
      <c r="G399" s="34" t="s">
        <v>362</v>
      </c>
      <c r="H399" s="31" t="s">
        <v>88</v>
      </c>
      <c r="I399" s="30">
        <f>M399+N399</f>
        <v>0</v>
      </c>
      <c r="J399" s="61"/>
      <c r="K399" s="61"/>
      <c r="L399" s="30"/>
      <c r="M399" s="30"/>
      <c r="N399" s="30"/>
    </row>
    <row r="400" spans="3:14" ht="25.5" hidden="1">
      <c r="C400" s="88" t="s">
        <v>363</v>
      </c>
      <c r="D400" s="34">
        <v>546</v>
      </c>
      <c r="E400" s="31" t="s">
        <v>10</v>
      </c>
      <c r="F400" s="31" t="s">
        <v>6</v>
      </c>
      <c r="G400" s="31" t="s">
        <v>364</v>
      </c>
      <c r="H400" s="31"/>
      <c r="I400" s="30">
        <f>I401</f>
        <v>0</v>
      </c>
      <c r="J400" s="61"/>
      <c r="K400" s="61"/>
      <c r="L400" s="30"/>
      <c r="M400" s="30">
        <f aca="true" t="shared" si="44" ref="M400:N402">M401</f>
        <v>0</v>
      </c>
      <c r="N400" s="30">
        <f t="shared" si="44"/>
        <v>0</v>
      </c>
    </row>
    <row r="401" spans="3:14" ht="12.75" hidden="1">
      <c r="C401" s="88" t="s">
        <v>365</v>
      </c>
      <c r="D401" s="34">
        <v>546</v>
      </c>
      <c r="E401" s="31" t="s">
        <v>10</v>
      </c>
      <c r="F401" s="31" t="s">
        <v>6</v>
      </c>
      <c r="G401" s="31" t="s">
        <v>366</v>
      </c>
      <c r="H401" s="31"/>
      <c r="I401" s="30">
        <f>I402</f>
        <v>0</v>
      </c>
      <c r="J401" s="61"/>
      <c r="K401" s="61"/>
      <c r="L401" s="30"/>
      <c r="M401" s="30">
        <f t="shared" si="44"/>
        <v>0</v>
      </c>
      <c r="N401" s="30">
        <f t="shared" si="44"/>
        <v>0</v>
      </c>
    </row>
    <row r="402" spans="3:14" ht="12.75" hidden="1">
      <c r="C402" s="88" t="s">
        <v>367</v>
      </c>
      <c r="D402" s="34">
        <v>546</v>
      </c>
      <c r="E402" s="31" t="s">
        <v>10</v>
      </c>
      <c r="F402" s="31" t="s">
        <v>6</v>
      </c>
      <c r="G402" s="31" t="s">
        <v>368</v>
      </c>
      <c r="H402" s="31"/>
      <c r="I402" s="30">
        <f>I403</f>
        <v>0</v>
      </c>
      <c r="J402" s="61"/>
      <c r="K402" s="61"/>
      <c r="L402" s="30"/>
      <c r="M402" s="30">
        <f t="shared" si="44"/>
        <v>0</v>
      </c>
      <c r="N402" s="30">
        <f t="shared" si="44"/>
        <v>0</v>
      </c>
    </row>
    <row r="403" spans="3:14" ht="12.75" hidden="1">
      <c r="C403" s="88" t="s">
        <v>159</v>
      </c>
      <c r="D403" s="34">
        <v>546</v>
      </c>
      <c r="E403" s="31" t="s">
        <v>10</v>
      </c>
      <c r="F403" s="31" t="s">
        <v>6</v>
      </c>
      <c r="G403" s="31" t="s">
        <v>368</v>
      </c>
      <c r="H403" s="31" t="s">
        <v>160</v>
      </c>
      <c r="I403" s="30">
        <f>M403+N403</f>
        <v>0</v>
      </c>
      <c r="J403" s="61"/>
      <c r="K403" s="61"/>
      <c r="L403" s="30"/>
      <c r="M403" s="30"/>
      <c r="N403" s="30"/>
    </row>
    <row r="404" spans="3:14" ht="12.75">
      <c r="C404" s="88" t="s">
        <v>369</v>
      </c>
      <c r="D404" s="34">
        <v>546</v>
      </c>
      <c r="E404" s="31" t="s">
        <v>10</v>
      </c>
      <c r="F404" s="31" t="s">
        <v>2</v>
      </c>
      <c r="G404" s="34"/>
      <c r="H404" s="31"/>
      <c r="I404" s="30">
        <f>I409+I412+I405</f>
        <v>146.2</v>
      </c>
      <c r="J404" s="61" t="e">
        <f>#REF!+#REF!</f>
        <v>#REF!</v>
      </c>
      <c r="K404" s="61" t="e">
        <f>#REF!+#REF!</f>
        <v>#REF!</v>
      </c>
      <c r="L404" s="30"/>
      <c r="M404" s="30" t="e">
        <f>M409+#REF!</f>
        <v>#REF!</v>
      </c>
      <c r="N404" s="30" t="e">
        <f>N409+#REF!</f>
        <v>#REF!</v>
      </c>
    </row>
    <row r="405" spans="3:14" ht="25.5">
      <c r="C405" s="88" t="s">
        <v>405</v>
      </c>
      <c r="D405" s="34">
        <v>546</v>
      </c>
      <c r="E405" s="31" t="s">
        <v>10</v>
      </c>
      <c r="F405" s="31" t="s">
        <v>2</v>
      </c>
      <c r="G405" s="31" t="s">
        <v>406</v>
      </c>
      <c r="H405" s="52"/>
      <c r="I405" s="30">
        <f>I406</f>
        <v>85.6</v>
      </c>
      <c r="J405" s="61"/>
      <c r="K405" s="61"/>
      <c r="L405" s="30"/>
      <c r="M405" s="30"/>
      <c r="N405" s="30"/>
    </row>
    <row r="406" spans="3:14" ht="12.75">
      <c r="C406" s="88" t="s">
        <v>557</v>
      </c>
      <c r="D406" s="34">
        <v>546</v>
      </c>
      <c r="E406" s="31" t="s">
        <v>10</v>
      </c>
      <c r="F406" s="31" t="s">
        <v>2</v>
      </c>
      <c r="G406" s="31" t="s">
        <v>558</v>
      </c>
      <c r="H406" s="52"/>
      <c r="I406" s="30">
        <f>I407</f>
        <v>85.6</v>
      </c>
      <c r="J406" s="61"/>
      <c r="K406" s="61"/>
      <c r="L406" s="30"/>
      <c r="M406" s="30"/>
      <c r="N406" s="30"/>
    </row>
    <row r="407" spans="3:14" ht="12.75">
      <c r="C407" s="88" t="s">
        <v>559</v>
      </c>
      <c r="D407" s="34">
        <v>546</v>
      </c>
      <c r="E407" s="31" t="s">
        <v>10</v>
      </c>
      <c r="F407" s="31" t="s">
        <v>2</v>
      </c>
      <c r="G407" s="31" t="s">
        <v>560</v>
      </c>
      <c r="H407" s="52"/>
      <c r="I407" s="30">
        <f>I408</f>
        <v>85.6</v>
      </c>
      <c r="J407" s="61"/>
      <c r="K407" s="61"/>
      <c r="L407" s="30"/>
      <c r="M407" s="30"/>
      <c r="N407" s="30"/>
    </row>
    <row r="408" spans="3:14" ht="12.75">
      <c r="C408" s="88" t="s">
        <v>87</v>
      </c>
      <c r="D408" s="34">
        <v>546</v>
      </c>
      <c r="E408" s="31" t="s">
        <v>10</v>
      </c>
      <c r="F408" s="31" t="s">
        <v>2</v>
      </c>
      <c r="G408" s="31" t="s">
        <v>560</v>
      </c>
      <c r="H408" s="31" t="s">
        <v>88</v>
      </c>
      <c r="I408" s="30">
        <v>85.6</v>
      </c>
      <c r="J408" s="61"/>
      <c r="K408" s="61"/>
      <c r="L408" s="30"/>
      <c r="M408" s="30"/>
      <c r="N408" s="30"/>
    </row>
    <row r="409" spans="3:14" ht="12.75">
      <c r="C409" s="88" t="s">
        <v>369</v>
      </c>
      <c r="D409" s="34">
        <v>546</v>
      </c>
      <c r="E409" s="31" t="s">
        <v>10</v>
      </c>
      <c r="F409" s="31" t="s">
        <v>2</v>
      </c>
      <c r="G409" s="34" t="s">
        <v>370</v>
      </c>
      <c r="H409" s="31"/>
      <c r="I409" s="30">
        <f>I410</f>
        <v>59</v>
      </c>
      <c r="J409" s="61"/>
      <c r="K409" s="61"/>
      <c r="L409" s="30"/>
      <c r="M409" s="30">
        <f>M410</f>
        <v>60</v>
      </c>
      <c r="N409" s="30">
        <f>N410</f>
        <v>0</v>
      </c>
    </row>
    <row r="410" spans="3:14" ht="12.75">
      <c r="C410" s="88" t="s">
        <v>559</v>
      </c>
      <c r="D410" s="34">
        <v>546</v>
      </c>
      <c r="E410" s="31" t="s">
        <v>10</v>
      </c>
      <c r="F410" s="31" t="s">
        <v>2</v>
      </c>
      <c r="G410" s="34" t="s">
        <v>371</v>
      </c>
      <c r="H410" s="31"/>
      <c r="I410" s="30">
        <f>I411</f>
        <v>59</v>
      </c>
      <c r="J410" s="61"/>
      <c r="K410" s="61"/>
      <c r="L410" s="30"/>
      <c r="M410" s="30">
        <f>M411</f>
        <v>60</v>
      </c>
      <c r="N410" s="30">
        <f>N411</f>
        <v>0</v>
      </c>
    </row>
    <row r="411" spans="3:14" ht="12.75">
      <c r="C411" s="88" t="s">
        <v>87</v>
      </c>
      <c r="D411" s="34">
        <v>546</v>
      </c>
      <c r="E411" s="31" t="s">
        <v>10</v>
      </c>
      <c r="F411" s="31" t="s">
        <v>2</v>
      </c>
      <c r="G411" s="34" t="s">
        <v>371</v>
      </c>
      <c r="H411" s="31" t="s">
        <v>88</v>
      </c>
      <c r="I411" s="30">
        <v>59</v>
      </c>
      <c r="J411" s="61"/>
      <c r="K411" s="61"/>
      <c r="L411" s="30"/>
      <c r="M411" s="30">
        <v>60</v>
      </c>
      <c r="N411" s="30"/>
    </row>
    <row r="412" spans="3:14" ht="12.75">
      <c r="C412" s="90" t="s">
        <v>520</v>
      </c>
      <c r="D412" s="34">
        <v>546</v>
      </c>
      <c r="E412" s="31" t="s">
        <v>10</v>
      </c>
      <c r="F412" s="31" t="s">
        <v>2</v>
      </c>
      <c r="G412" s="34" t="s">
        <v>274</v>
      </c>
      <c r="H412" s="31"/>
      <c r="I412" s="30">
        <f>I413</f>
        <v>1.6</v>
      </c>
      <c r="J412" s="61"/>
      <c r="K412" s="61"/>
      <c r="L412" s="30"/>
      <c r="M412" s="30"/>
      <c r="N412" s="30"/>
    </row>
    <row r="413" spans="3:14" ht="25.5">
      <c r="C413" s="90" t="s">
        <v>283</v>
      </c>
      <c r="D413" s="34">
        <v>546</v>
      </c>
      <c r="E413" s="31" t="s">
        <v>10</v>
      </c>
      <c r="F413" s="31" t="s">
        <v>2</v>
      </c>
      <c r="G413" s="34" t="s">
        <v>284</v>
      </c>
      <c r="H413" s="31"/>
      <c r="I413" s="30">
        <f>I414</f>
        <v>1.6</v>
      </c>
      <c r="J413" s="61"/>
      <c r="K413" s="61"/>
      <c r="L413" s="30"/>
      <c r="M413" s="30"/>
      <c r="N413" s="30"/>
    </row>
    <row r="414" spans="3:14" ht="76.5">
      <c r="C414" s="90" t="s">
        <v>561</v>
      </c>
      <c r="D414" s="34">
        <v>546</v>
      </c>
      <c r="E414" s="31" t="s">
        <v>10</v>
      </c>
      <c r="F414" s="31" t="s">
        <v>2</v>
      </c>
      <c r="G414" s="34" t="s">
        <v>372</v>
      </c>
      <c r="H414" s="31"/>
      <c r="I414" s="30">
        <f>I415</f>
        <v>1.6</v>
      </c>
      <c r="J414" s="61"/>
      <c r="K414" s="61"/>
      <c r="L414" s="30"/>
      <c r="M414" s="30"/>
      <c r="N414" s="30"/>
    </row>
    <row r="415" spans="3:14" ht="12.75">
      <c r="C415" s="90" t="s">
        <v>273</v>
      </c>
      <c r="D415" s="34">
        <v>546</v>
      </c>
      <c r="E415" s="31" t="s">
        <v>10</v>
      </c>
      <c r="F415" s="31" t="s">
        <v>2</v>
      </c>
      <c r="G415" s="34" t="s">
        <v>372</v>
      </c>
      <c r="H415" s="31" t="s">
        <v>286</v>
      </c>
      <c r="I415" s="30">
        <v>1.6</v>
      </c>
      <c r="J415" s="61"/>
      <c r="K415" s="61"/>
      <c r="L415" s="30"/>
      <c r="M415" s="30"/>
      <c r="N415" s="30"/>
    </row>
    <row r="416" spans="3:14" ht="11.25" customHeight="1">
      <c r="C416" s="90" t="s">
        <v>29</v>
      </c>
      <c r="D416" s="34">
        <v>546</v>
      </c>
      <c r="E416" s="31" t="s">
        <v>10</v>
      </c>
      <c r="F416" s="31" t="s">
        <v>6</v>
      </c>
      <c r="G416" s="34"/>
      <c r="H416" s="31"/>
      <c r="I416" s="30">
        <f>I422+I417+I426</f>
        <v>122.3</v>
      </c>
      <c r="J416" s="61"/>
      <c r="K416" s="61"/>
      <c r="L416" s="30"/>
      <c r="M416" s="30"/>
      <c r="N416" s="30"/>
    </row>
    <row r="417" spans="3:14" ht="25.5" hidden="1">
      <c r="C417" s="88" t="s">
        <v>195</v>
      </c>
      <c r="D417" s="34">
        <v>546</v>
      </c>
      <c r="E417" s="31" t="s">
        <v>10</v>
      </c>
      <c r="F417" s="31" t="s">
        <v>6</v>
      </c>
      <c r="G417" s="31" t="s">
        <v>196</v>
      </c>
      <c r="H417" s="52"/>
      <c r="I417" s="30">
        <f>I418</f>
        <v>0</v>
      </c>
      <c r="J417" s="61"/>
      <c r="K417" s="61"/>
      <c r="L417" s="30"/>
      <c r="M417" s="30"/>
      <c r="N417" s="30"/>
    </row>
    <row r="418" spans="3:14" ht="25.5" hidden="1">
      <c r="C418" s="88" t="s">
        <v>363</v>
      </c>
      <c r="D418" s="34">
        <v>546</v>
      </c>
      <c r="E418" s="31" t="s">
        <v>10</v>
      </c>
      <c r="F418" s="31" t="s">
        <v>6</v>
      </c>
      <c r="G418" s="31" t="s">
        <v>364</v>
      </c>
      <c r="H418" s="52"/>
      <c r="I418" s="30">
        <f>I419</f>
        <v>0</v>
      </c>
      <c r="J418" s="61"/>
      <c r="K418" s="61"/>
      <c r="L418" s="30"/>
      <c r="M418" s="30"/>
      <c r="N418" s="30"/>
    </row>
    <row r="419" spans="3:14" ht="12.75" hidden="1">
      <c r="C419" s="129" t="s">
        <v>562</v>
      </c>
      <c r="D419" s="34">
        <v>546</v>
      </c>
      <c r="E419" s="31" t="s">
        <v>10</v>
      </c>
      <c r="F419" s="31" t="s">
        <v>6</v>
      </c>
      <c r="G419" s="31" t="s">
        <v>366</v>
      </c>
      <c r="H419" s="52"/>
      <c r="I419" s="30">
        <f>I420</f>
        <v>0</v>
      </c>
      <c r="J419" s="61"/>
      <c r="K419" s="61"/>
      <c r="L419" s="30"/>
      <c r="M419" s="30"/>
      <c r="N419" s="30"/>
    </row>
    <row r="420" spans="3:14" ht="12.75" hidden="1">
      <c r="C420" s="129" t="s">
        <v>562</v>
      </c>
      <c r="D420" s="34">
        <v>546</v>
      </c>
      <c r="E420" s="31" t="s">
        <v>10</v>
      </c>
      <c r="F420" s="31" t="s">
        <v>6</v>
      </c>
      <c r="G420" s="31" t="s">
        <v>563</v>
      </c>
      <c r="H420" s="52"/>
      <c r="I420" s="30">
        <f>I421</f>
        <v>0</v>
      </c>
      <c r="J420" s="61"/>
      <c r="K420" s="61"/>
      <c r="L420" s="30"/>
      <c r="M420" s="30"/>
      <c r="N420" s="30"/>
    </row>
    <row r="421" spans="3:14" ht="12.75" hidden="1">
      <c r="C421" s="129" t="s">
        <v>159</v>
      </c>
      <c r="D421" s="34">
        <v>546</v>
      </c>
      <c r="E421" s="31" t="s">
        <v>10</v>
      </c>
      <c r="F421" s="31" t="s">
        <v>6</v>
      </c>
      <c r="G421" s="31" t="s">
        <v>563</v>
      </c>
      <c r="H421" s="31" t="s">
        <v>160</v>
      </c>
      <c r="I421" s="30">
        <v>0</v>
      </c>
      <c r="J421" s="61"/>
      <c r="K421" s="61"/>
      <c r="L421" s="30"/>
      <c r="M421" s="30"/>
      <c r="N421" s="30"/>
    </row>
    <row r="422" spans="3:14" ht="12.75">
      <c r="C422" s="90" t="s">
        <v>564</v>
      </c>
      <c r="D422" s="34">
        <v>546</v>
      </c>
      <c r="E422" s="31" t="s">
        <v>10</v>
      </c>
      <c r="F422" s="31" t="s">
        <v>6</v>
      </c>
      <c r="G422" s="34" t="s">
        <v>565</v>
      </c>
      <c r="H422" s="31"/>
      <c r="I422" s="30">
        <f>I423</f>
        <v>46</v>
      </c>
      <c r="J422" s="61"/>
      <c r="K422" s="61"/>
      <c r="L422" s="30"/>
      <c r="M422" s="30"/>
      <c r="N422" s="30"/>
    </row>
    <row r="423" spans="3:14" ht="12.75">
      <c r="C423" s="90" t="s">
        <v>566</v>
      </c>
      <c r="D423" s="34">
        <v>546</v>
      </c>
      <c r="E423" s="31" t="s">
        <v>10</v>
      </c>
      <c r="F423" s="31" t="s">
        <v>6</v>
      </c>
      <c r="G423" s="34" t="s">
        <v>567</v>
      </c>
      <c r="H423" s="31"/>
      <c r="I423" s="30">
        <f>I424+I425</f>
        <v>46</v>
      </c>
      <c r="J423" s="61"/>
      <c r="K423" s="61"/>
      <c r="L423" s="30"/>
      <c r="M423" s="30"/>
      <c r="N423" s="30"/>
    </row>
    <row r="424" spans="3:14" ht="12.75">
      <c r="C424" s="88" t="s">
        <v>87</v>
      </c>
      <c r="D424" s="34">
        <v>546</v>
      </c>
      <c r="E424" s="31" t="s">
        <v>10</v>
      </c>
      <c r="F424" s="31" t="s">
        <v>6</v>
      </c>
      <c r="G424" s="34" t="s">
        <v>567</v>
      </c>
      <c r="H424" s="31" t="s">
        <v>88</v>
      </c>
      <c r="I424" s="30">
        <v>45</v>
      </c>
      <c r="J424" s="61"/>
      <c r="K424" s="61"/>
      <c r="L424" s="30"/>
      <c r="M424" s="30"/>
      <c r="N424" s="30"/>
    </row>
    <row r="425" spans="3:14" ht="12.75">
      <c r="C425" s="90" t="s">
        <v>242</v>
      </c>
      <c r="D425" s="34">
        <v>546</v>
      </c>
      <c r="E425" s="31" t="s">
        <v>10</v>
      </c>
      <c r="F425" s="31" t="s">
        <v>6</v>
      </c>
      <c r="G425" s="34" t="s">
        <v>567</v>
      </c>
      <c r="H425" s="31" t="s">
        <v>243</v>
      </c>
      <c r="I425" s="30">
        <v>1</v>
      </c>
      <c r="J425" s="61"/>
      <c r="K425" s="61"/>
      <c r="L425" s="30"/>
      <c r="M425" s="30"/>
      <c r="N425" s="30"/>
    </row>
    <row r="426" spans="3:14" ht="12.75">
      <c r="C426" s="88" t="s">
        <v>369</v>
      </c>
      <c r="D426" s="34">
        <v>546</v>
      </c>
      <c r="E426" s="31" t="s">
        <v>10</v>
      </c>
      <c r="F426" s="31" t="s">
        <v>6</v>
      </c>
      <c r="G426" s="34" t="s">
        <v>370</v>
      </c>
      <c r="H426" s="31"/>
      <c r="I426" s="30">
        <f>I427</f>
        <v>76.3</v>
      </c>
      <c r="J426" s="61"/>
      <c r="K426" s="61"/>
      <c r="L426" s="30"/>
      <c r="M426" s="30"/>
      <c r="N426" s="30"/>
    </row>
    <row r="427" spans="3:14" ht="12.75">
      <c r="C427" s="88" t="s">
        <v>559</v>
      </c>
      <c r="D427" s="34">
        <v>546</v>
      </c>
      <c r="E427" s="31" t="s">
        <v>10</v>
      </c>
      <c r="F427" s="31" t="s">
        <v>6</v>
      </c>
      <c r="G427" s="34" t="s">
        <v>568</v>
      </c>
      <c r="H427" s="31"/>
      <c r="I427" s="30">
        <f>I428</f>
        <v>76.3</v>
      </c>
      <c r="J427" s="61"/>
      <c r="K427" s="61"/>
      <c r="L427" s="30"/>
      <c r="M427" s="30"/>
      <c r="N427" s="30"/>
    </row>
    <row r="428" spans="3:14" ht="12.75">
      <c r="C428" s="88" t="s">
        <v>87</v>
      </c>
      <c r="D428" s="34">
        <v>546</v>
      </c>
      <c r="E428" s="31" t="s">
        <v>10</v>
      </c>
      <c r="F428" s="31" t="s">
        <v>6</v>
      </c>
      <c r="G428" s="34" t="s">
        <v>371</v>
      </c>
      <c r="H428" s="31" t="s">
        <v>88</v>
      </c>
      <c r="I428" s="30">
        <v>76.3</v>
      </c>
      <c r="J428" s="61"/>
      <c r="K428" s="61"/>
      <c r="L428" s="30"/>
      <c r="M428" s="30"/>
      <c r="N428" s="30"/>
    </row>
    <row r="429" spans="3:14" ht="12.75">
      <c r="C429" s="88" t="s">
        <v>20</v>
      </c>
      <c r="D429" s="34">
        <v>546</v>
      </c>
      <c r="E429" s="31" t="s">
        <v>16</v>
      </c>
      <c r="F429" s="31"/>
      <c r="G429" s="31"/>
      <c r="H429" s="31"/>
      <c r="I429" s="30">
        <f>I430</f>
        <v>523.8</v>
      </c>
      <c r="J429" s="61" t="e">
        <f>J430</f>
        <v>#REF!</v>
      </c>
      <c r="K429" s="61" t="e">
        <f>K430</f>
        <v>#REF!</v>
      </c>
      <c r="L429" s="30"/>
      <c r="M429" s="30">
        <f aca="true" t="shared" si="45" ref="M429:N431">M430</f>
        <v>543</v>
      </c>
      <c r="N429" s="30">
        <f t="shared" si="45"/>
        <v>160.2</v>
      </c>
    </row>
    <row r="430" spans="3:14" ht="12.75">
      <c r="C430" s="88" t="s">
        <v>62</v>
      </c>
      <c r="D430" s="34">
        <v>546</v>
      </c>
      <c r="E430" s="31" t="s">
        <v>16</v>
      </c>
      <c r="F430" s="31" t="s">
        <v>10</v>
      </c>
      <c r="G430" s="31"/>
      <c r="H430" s="31"/>
      <c r="I430" s="30">
        <f>I431</f>
        <v>523.8</v>
      </c>
      <c r="J430" s="30" t="e">
        <f>J431+J437</f>
        <v>#REF!</v>
      </c>
      <c r="K430" s="30" t="e">
        <f>K431+K437</f>
        <v>#REF!</v>
      </c>
      <c r="L430" s="30"/>
      <c r="M430" s="30">
        <f t="shared" si="45"/>
        <v>543</v>
      </c>
      <c r="N430" s="30">
        <f t="shared" si="45"/>
        <v>160.2</v>
      </c>
    </row>
    <row r="431" spans="3:14" ht="25.5">
      <c r="C431" s="88" t="s">
        <v>195</v>
      </c>
      <c r="D431" s="34">
        <v>546</v>
      </c>
      <c r="E431" s="31" t="s">
        <v>16</v>
      </c>
      <c r="F431" s="31" t="s">
        <v>10</v>
      </c>
      <c r="G431" s="31" t="s">
        <v>196</v>
      </c>
      <c r="H431" s="31"/>
      <c r="I431" s="30">
        <f>I432</f>
        <v>523.8</v>
      </c>
      <c r="J431" s="30" t="e">
        <f>J432</f>
        <v>#REF!</v>
      </c>
      <c r="K431" s="30" t="e">
        <f>K432</f>
        <v>#REF!</v>
      </c>
      <c r="L431" s="30" t="e">
        <f>L432</f>
        <v>#REF!</v>
      </c>
      <c r="M431" s="30">
        <f t="shared" si="45"/>
        <v>543</v>
      </c>
      <c r="N431" s="30">
        <f t="shared" si="45"/>
        <v>160.2</v>
      </c>
    </row>
    <row r="432" spans="3:14" ht="25.5">
      <c r="C432" s="88" t="s">
        <v>363</v>
      </c>
      <c r="D432" s="34">
        <v>546</v>
      </c>
      <c r="E432" s="31" t="s">
        <v>16</v>
      </c>
      <c r="F432" s="31" t="s">
        <v>10</v>
      </c>
      <c r="G432" s="31" t="s">
        <v>364</v>
      </c>
      <c r="H432" s="31"/>
      <c r="I432" s="30">
        <f aca="true" t="shared" si="46" ref="I432:N432">I433+I436</f>
        <v>523.8</v>
      </c>
      <c r="J432" s="30" t="e">
        <f t="shared" si="46"/>
        <v>#REF!</v>
      </c>
      <c r="K432" s="30" t="e">
        <f t="shared" si="46"/>
        <v>#REF!</v>
      </c>
      <c r="L432" s="30" t="e">
        <f t="shared" si="46"/>
        <v>#REF!</v>
      </c>
      <c r="M432" s="30">
        <f t="shared" si="46"/>
        <v>543</v>
      </c>
      <c r="N432" s="30">
        <f t="shared" si="46"/>
        <v>160.2</v>
      </c>
    </row>
    <row r="433" spans="3:14" ht="25.5">
      <c r="C433" s="88" t="s">
        <v>373</v>
      </c>
      <c r="D433" s="34">
        <v>546</v>
      </c>
      <c r="E433" s="31" t="s">
        <v>16</v>
      </c>
      <c r="F433" s="31" t="s">
        <v>10</v>
      </c>
      <c r="G433" s="31" t="s">
        <v>374</v>
      </c>
      <c r="H433" s="31"/>
      <c r="I433" s="30">
        <f>I434</f>
        <v>363.6</v>
      </c>
      <c r="J433" s="30" t="e">
        <f>J434+J359+#REF!</f>
        <v>#REF!</v>
      </c>
      <c r="K433" s="30" t="e">
        <f>K434+K359+#REF!</f>
        <v>#REF!</v>
      </c>
      <c r="L433" s="30" t="e">
        <f>L434+L359+#REF!</f>
        <v>#REF!</v>
      </c>
      <c r="M433" s="30">
        <f>M434</f>
        <v>543</v>
      </c>
      <c r="N433" s="30">
        <f>N434</f>
        <v>0</v>
      </c>
    </row>
    <row r="434" spans="3:14" ht="12.75">
      <c r="C434" s="88" t="s">
        <v>375</v>
      </c>
      <c r="D434" s="34">
        <v>546</v>
      </c>
      <c r="E434" s="31" t="s">
        <v>16</v>
      </c>
      <c r="F434" s="31" t="s">
        <v>10</v>
      </c>
      <c r="G434" s="31" t="s">
        <v>376</v>
      </c>
      <c r="H434" s="31"/>
      <c r="I434" s="30">
        <f>I435</f>
        <v>363.6</v>
      </c>
      <c r="J434" s="30">
        <f>J435</f>
        <v>351</v>
      </c>
      <c r="K434" s="30">
        <f>K435</f>
        <v>0</v>
      </c>
      <c r="L434" s="30"/>
      <c r="M434" s="30">
        <f>M435</f>
        <v>543</v>
      </c>
      <c r="N434" s="30">
        <f>N435</f>
        <v>0</v>
      </c>
    </row>
    <row r="435" spans="3:14" ht="12.75">
      <c r="C435" s="88" t="s">
        <v>87</v>
      </c>
      <c r="D435" s="34">
        <v>546</v>
      </c>
      <c r="E435" s="31" t="s">
        <v>16</v>
      </c>
      <c r="F435" s="31" t="s">
        <v>10</v>
      </c>
      <c r="G435" s="31" t="s">
        <v>376</v>
      </c>
      <c r="H435" s="31" t="s">
        <v>88</v>
      </c>
      <c r="I435" s="30">
        <v>363.6</v>
      </c>
      <c r="J435" s="30">
        <v>351</v>
      </c>
      <c r="K435" s="30"/>
      <c r="L435" s="30"/>
      <c r="M435" s="30">
        <v>543</v>
      </c>
      <c r="N435" s="30"/>
    </row>
    <row r="436" spans="3:14" ht="25.5">
      <c r="C436" s="88" t="s">
        <v>569</v>
      </c>
      <c r="D436" s="34">
        <v>546</v>
      </c>
      <c r="E436" s="31" t="s">
        <v>16</v>
      </c>
      <c r="F436" s="31" t="s">
        <v>10</v>
      </c>
      <c r="G436" s="31" t="s">
        <v>377</v>
      </c>
      <c r="H436" s="31"/>
      <c r="I436" s="30">
        <f>I437</f>
        <v>160.2</v>
      </c>
      <c r="J436" s="30"/>
      <c r="K436" s="30"/>
      <c r="L436" s="30"/>
      <c r="M436" s="30">
        <f>M437</f>
        <v>0</v>
      </c>
      <c r="N436" s="30">
        <f>N437</f>
        <v>160.2</v>
      </c>
    </row>
    <row r="437" spans="3:14" ht="38.25">
      <c r="C437" s="88" t="s">
        <v>378</v>
      </c>
      <c r="D437" s="34">
        <v>546</v>
      </c>
      <c r="E437" s="31" t="s">
        <v>16</v>
      </c>
      <c r="F437" s="31" t="s">
        <v>10</v>
      </c>
      <c r="G437" s="31" t="s">
        <v>379</v>
      </c>
      <c r="H437" s="31"/>
      <c r="I437" s="30">
        <f>I438+I439</f>
        <v>160.2</v>
      </c>
      <c r="J437" s="30">
        <f>J438+J439</f>
        <v>0</v>
      </c>
      <c r="K437" s="30">
        <f>K438+K439</f>
        <v>160.5</v>
      </c>
      <c r="L437" s="30">
        <v>160.5</v>
      </c>
      <c r="M437" s="30">
        <f>M438+M439</f>
        <v>0</v>
      </c>
      <c r="N437" s="30">
        <f>N438+N439</f>
        <v>160.2</v>
      </c>
    </row>
    <row r="438" spans="3:14" ht="12.75">
      <c r="C438" s="88" t="s">
        <v>85</v>
      </c>
      <c r="D438" s="34">
        <v>546</v>
      </c>
      <c r="E438" s="31" t="s">
        <v>16</v>
      </c>
      <c r="F438" s="31" t="s">
        <v>10</v>
      </c>
      <c r="G438" s="31" t="s">
        <v>379</v>
      </c>
      <c r="H438" s="31" t="s">
        <v>86</v>
      </c>
      <c r="I438" s="30">
        <f>M438+N438</f>
        <v>150.2</v>
      </c>
      <c r="J438" s="30"/>
      <c r="K438" s="30">
        <v>156.5</v>
      </c>
      <c r="L438" s="30"/>
      <c r="M438" s="30"/>
      <c r="N438" s="30">
        <v>150.2</v>
      </c>
    </row>
    <row r="439" spans="3:14" ht="12.75">
      <c r="C439" s="88" t="s">
        <v>87</v>
      </c>
      <c r="D439" s="34">
        <v>546</v>
      </c>
      <c r="E439" s="31" t="s">
        <v>16</v>
      </c>
      <c r="F439" s="31" t="s">
        <v>10</v>
      </c>
      <c r="G439" s="31" t="s">
        <v>379</v>
      </c>
      <c r="H439" s="31" t="s">
        <v>88</v>
      </c>
      <c r="I439" s="30">
        <f>M439+N439</f>
        <v>10</v>
      </c>
      <c r="J439" s="30"/>
      <c r="K439" s="30">
        <v>4</v>
      </c>
      <c r="L439" s="30"/>
      <c r="M439" s="30"/>
      <c r="N439" s="30">
        <v>10</v>
      </c>
    </row>
    <row r="440" spans="3:14" ht="12.75">
      <c r="C440" s="88" t="s">
        <v>12</v>
      </c>
      <c r="D440" s="34">
        <v>546</v>
      </c>
      <c r="E440" s="31" t="s">
        <v>11</v>
      </c>
      <c r="F440" s="31"/>
      <c r="G440" s="31"/>
      <c r="H440" s="31"/>
      <c r="I440" s="30">
        <f>I441</f>
        <v>4568.1</v>
      </c>
      <c r="J440" s="30"/>
      <c r="K440" s="30"/>
      <c r="L440" s="30"/>
      <c r="M440" s="30" t="e">
        <f>M441+#REF!</f>
        <v>#REF!</v>
      </c>
      <c r="N440" s="30" t="e">
        <f>N441+#REF!</f>
        <v>#REF!</v>
      </c>
    </row>
    <row r="441" spans="3:14" ht="12.75">
      <c r="C441" s="88" t="s">
        <v>570</v>
      </c>
      <c r="D441" s="34">
        <v>546</v>
      </c>
      <c r="E441" s="31" t="s">
        <v>11</v>
      </c>
      <c r="F441" s="31" t="s">
        <v>11</v>
      </c>
      <c r="G441" s="31"/>
      <c r="H441" s="31"/>
      <c r="I441" s="30">
        <f>I442+I454+I458</f>
        <v>4568.1</v>
      </c>
      <c r="J441" s="30" t="e">
        <f>J442+#REF!+J454+J458</f>
        <v>#REF!</v>
      </c>
      <c r="K441" s="30" t="e">
        <f>K442+#REF!+K454+K458</f>
        <v>#REF!</v>
      </c>
      <c r="L441" s="30"/>
      <c r="M441" s="30" t="e">
        <f>M442+M454+M458</f>
        <v>#REF!</v>
      </c>
      <c r="N441" s="30" t="e">
        <f>N442+N454+N458</f>
        <v>#REF!</v>
      </c>
    </row>
    <row r="442" spans="3:14" ht="25.5">
      <c r="C442" s="88" t="s">
        <v>477</v>
      </c>
      <c r="D442" s="34">
        <v>546</v>
      </c>
      <c r="E442" s="31" t="s">
        <v>11</v>
      </c>
      <c r="F442" s="31" t="s">
        <v>11</v>
      </c>
      <c r="G442" s="31" t="s">
        <v>129</v>
      </c>
      <c r="H442" s="52"/>
      <c r="I442" s="30">
        <f>I443</f>
        <v>2610</v>
      </c>
      <c r="J442" s="30" t="e">
        <f>J445+J452+#REF!+#REF!+#REF!</f>
        <v>#REF!</v>
      </c>
      <c r="K442" s="30" t="e">
        <f>K445+K452+#REF!+#REF!+#REF!</f>
        <v>#REF!</v>
      </c>
      <c r="L442" s="30"/>
      <c r="M442" s="30" t="e">
        <f>M443</f>
        <v>#REF!</v>
      </c>
      <c r="N442" s="30" t="e">
        <f>N443</f>
        <v>#REF!</v>
      </c>
    </row>
    <row r="443" spans="3:14" ht="25.5">
      <c r="C443" s="88" t="s">
        <v>509</v>
      </c>
      <c r="D443" s="34">
        <v>546</v>
      </c>
      <c r="E443" s="31" t="s">
        <v>11</v>
      </c>
      <c r="F443" s="31" t="s">
        <v>11</v>
      </c>
      <c r="G443" s="31" t="s">
        <v>130</v>
      </c>
      <c r="H443" s="52"/>
      <c r="I443" s="30">
        <f>I444+I451</f>
        <v>2610</v>
      </c>
      <c r="J443" s="30"/>
      <c r="K443" s="30"/>
      <c r="L443" s="30"/>
      <c r="M443" s="30" t="e">
        <f>M444+M451</f>
        <v>#REF!</v>
      </c>
      <c r="N443" s="30" t="e">
        <f>N444+N451</f>
        <v>#REF!</v>
      </c>
    </row>
    <row r="444" spans="3:14" ht="25.5">
      <c r="C444" s="88" t="s">
        <v>131</v>
      </c>
      <c r="D444" s="34">
        <v>546</v>
      </c>
      <c r="E444" s="31" t="s">
        <v>11</v>
      </c>
      <c r="F444" s="31" t="s">
        <v>11</v>
      </c>
      <c r="G444" s="31" t="s">
        <v>132</v>
      </c>
      <c r="H444" s="52"/>
      <c r="I444" s="30">
        <f>I445+I447+I449</f>
        <v>2470</v>
      </c>
      <c r="J444" s="30"/>
      <c r="K444" s="30"/>
      <c r="L444" s="30"/>
      <c r="M444" s="30" t="e">
        <f>M445+M447+#REF!+M449</f>
        <v>#REF!</v>
      </c>
      <c r="N444" s="30" t="e">
        <f>N445+N447+#REF!+N449</f>
        <v>#REF!</v>
      </c>
    </row>
    <row r="445" spans="3:14" ht="12.75">
      <c r="C445" s="88" t="s">
        <v>313</v>
      </c>
      <c r="D445" s="34">
        <v>546</v>
      </c>
      <c r="E445" s="31" t="s">
        <v>11</v>
      </c>
      <c r="F445" s="31" t="s">
        <v>11</v>
      </c>
      <c r="G445" s="31" t="s">
        <v>380</v>
      </c>
      <c r="H445" s="52"/>
      <c r="I445" s="30">
        <f>I446</f>
        <v>1959.8</v>
      </c>
      <c r="J445" s="30">
        <f>J446</f>
        <v>2259.2</v>
      </c>
      <c r="K445" s="30"/>
      <c r="L445" s="30"/>
      <c r="M445" s="30">
        <f>M446</f>
        <v>1959.8</v>
      </c>
      <c r="N445" s="30">
        <f>N446</f>
        <v>0</v>
      </c>
    </row>
    <row r="446" spans="3:14" ht="17.25" customHeight="1">
      <c r="C446" s="88" t="s">
        <v>123</v>
      </c>
      <c r="D446" s="34">
        <v>546</v>
      </c>
      <c r="E446" s="31" t="s">
        <v>11</v>
      </c>
      <c r="F446" s="31" t="s">
        <v>11</v>
      </c>
      <c r="G446" s="31" t="s">
        <v>380</v>
      </c>
      <c r="H446" s="31" t="s">
        <v>124</v>
      </c>
      <c r="I446" s="30">
        <f>M446+N446</f>
        <v>1959.8</v>
      </c>
      <c r="J446" s="30">
        <v>2259.2</v>
      </c>
      <c r="K446" s="30"/>
      <c r="L446" s="30"/>
      <c r="M446" s="30">
        <v>1959.8</v>
      </c>
      <c r="N446" s="30"/>
    </row>
    <row r="447" spans="3:14" ht="0.75" customHeight="1" hidden="1">
      <c r="C447" s="88" t="s">
        <v>133</v>
      </c>
      <c r="D447" s="34">
        <v>546</v>
      </c>
      <c r="E447" s="31" t="s">
        <v>11</v>
      </c>
      <c r="F447" s="31" t="s">
        <v>11</v>
      </c>
      <c r="G447" s="31" t="s">
        <v>134</v>
      </c>
      <c r="H447" s="31"/>
      <c r="I447" s="30">
        <f>I448</f>
        <v>0</v>
      </c>
      <c r="J447" s="30"/>
      <c r="K447" s="30"/>
      <c r="L447" s="30"/>
      <c r="M447" s="30">
        <f>M448</f>
        <v>0</v>
      </c>
      <c r="N447" s="30">
        <f>N448</f>
        <v>0</v>
      </c>
    </row>
    <row r="448" spans="3:14" ht="12.75" hidden="1">
      <c r="C448" s="88" t="s">
        <v>123</v>
      </c>
      <c r="D448" s="34">
        <v>546</v>
      </c>
      <c r="E448" s="31" t="s">
        <v>11</v>
      </c>
      <c r="F448" s="31" t="s">
        <v>11</v>
      </c>
      <c r="G448" s="31" t="s">
        <v>134</v>
      </c>
      <c r="H448" s="31" t="s">
        <v>124</v>
      </c>
      <c r="I448" s="30">
        <f>M448+N448</f>
        <v>0</v>
      </c>
      <c r="J448" s="30"/>
      <c r="K448" s="30"/>
      <c r="L448" s="30"/>
      <c r="M448" s="30"/>
      <c r="N448" s="30"/>
    </row>
    <row r="449" spans="3:14" ht="38.25">
      <c r="C449" s="88" t="s">
        <v>571</v>
      </c>
      <c r="D449" s="34">
        <v>546</v>
      </c>
      <c r="E449" s="31" t="s">
        <v>11</v>
      </c>
      <c r="F449" s="31" t="s">
        <v>11</v>
      </c>
      <c r="G449" s="31" t="s">
        <v>381</v>
      </c>
      <c r="H449" s="31"/>
      <c r="I449" s="30">
        <f>I450</f>
        <v>510.2</v>
      </c>
      <c r="J449" s="30"/>
      <c r="K449" s="30"/>
      <c r="L449" s="30"/>
      <c r="M449" s="30">
        <f>M450</f>
        <v>10.2</v>
      </c>
      <c r="N449" s="30">
        <f>N450</f>
        <v>0</v>
      </c>
    </row>
    <row r="450" spans="3:14" ht="12.75">
      <c r="C450" s="88" t="s">
        <v>123</v>
      </c>
      <c r="D450" s="34">
        <v>546</v>
      </c>
      <c r="E450" s="31" t="s">
        <v>11</v>
      </c>
      <c r="F450" s="31" t="s">
        <v>11</v>
      </c>
      <c r="G450" s="31" t="s">
        <v>381</v>
      </c>
      <c r="H450" s="31" t="s">
        <v>124</v>
      </c>
      <c r="I450" s="30">
        <v>510.2</v>
      </c>
      <c r="J450" s="30"/>
      <c r="K450" s="30"/>
      <c r="L450" s="30"/>
      <c r="M450" s="30">
        <v>10.2</v>
      </c>
      <c r="N450" s="30">
        <v>0</v>
      </c>
    </row>
    <row r="451" spans="3:14" ht="25.5">
      <c r="C451" s="88" t="s">
        <v>572</v>
      </c>
      <c r="D451" s="34">
        <v>546</v>
      </c>
      <c r="E451" s="31" t="s">
        <v>11</v>
      </c>
      <c r="F451" s="31" t="s">
        <v>11</v>
      </c>
      <c r="G451" s="31" t="s">
        <v>229</v>
      </c>
      <c r="H451" s="52"/>
      <c r="I451" s="30">
        <f>I452</f>
        <v>140</v>
      </c>
      <c r="J451" s="30"/>
      <c r="K451" s="30"/>
      <c r="L451" s="30"/>
      <c r="M451" s="30">
        <f>M452</f>
        <v>140</v>
      </c>
      <c r="N451" s="30">
        <f>N452</f>
        <v>0</v>
      </c>
    </row>
    <row r="452" spans="3:14" ht="12.75">
      <c r="C452" s="88" t="s">
        <v>133</v>
      </c>
      <c r="D452" s="34">
        <v>546</v>
      </c>
      <c r="E452" s="31" t="s">
        <v>11</v>
      </c>
      <c r="F452" s="31" t="s">
        <v>11</v>
      </c>
      <c r="G452" s="31" t="s">
        <v>230</v>
      </c>
      <c r="H452" s="31"/>
      <c r="I452" s="30">
        <f>I453</f>
        <v>140</v>
      </c>
      <c r="J452" s="30">
        <f>J453</f>
        <v>1072.1</v>
      </c>
      <c r="K452" s="30"/>
      <c r="L452" s="30"/>
      <c r="M452" s="30">
        <f>M453</f>
        <v>140</v>
      </c>
      <c r="N452" s="30">
        <f>N453</f>
        <v>0</v>
      </c>
    </row>
    <row r="453" spans="3:14" ht="12.75">
      <c r="C453" s="88" t="s">
        <v>123</v>
      </c>
      <c r="D453" s="34">
        <v>546</v>
      </c>
      <c r="E453" s="31" t="s">
        <v>11</v>
      </c>
      <c r="F453" s="31" t="s">
        <v>11</v>
      </c>
      <c r="G453" s="31" t="s">
        <v>230</v>
      </c>
      <c r="H453" s="31" t="s">
        <v>124</v>
      </c>
      <c r="I453" s="30">
        <f>M453+N453</f>
        <v>140</v>
      </c>
      <c r="J453" s="30">
        <v>1072.1</v>
      </c>
      <c r="K453" s="30"/>
      <c r="L453" s="30"/>
      <c r="M453" s="30">
        <v>140</v>
      </c>
      <c r="N453" s="30"/>
    </row>
    <row r="454" spans="3:14" ht="25.5">
      <c r="C454" s="88" t="s">
        <v>525</v>
      </c>
      <c r="D454" s="34">
        <v>546</v>
      </c>
      <c r="E454" s="31" t="s">
        <v>11</v>
      </c>
      <c r="F454" s="31" t="s">
        <v>11</v>
      </c>
      <c r="G454" s="34" t="s">
        <v>302</v>
      </c>
      <c r="H454" s="34"/>
      <c r="I454" s="30">
        <f>I455</f>
        <v>20</v>
      </c>
      <c r="J454" s="30">
        <f>J456</f>
        <v>80</v>
      </c>
      <c r="K454" s="30"/>
      <c r="L454" s="30"/>
      <c r="M454" s="30">
        <f aca="true" t="shared" si="47" ref="M454:N456">M455</f>
        <v>80</v>
      </c>
      <c r="N454" s="30">
        <f t="shared" si="47"/>
        <v>0</v>
      </c>
    </row>
    <row r="455" spans="3:14" ht="25.5">
      <c r="C455" s="88" t="s">
        <v>303</v>
      </c>
      <c r="D455" s="34">
        <v>546</v>
      </c>
      <c r="E455" s="31" t="s">
        <v>11</v>
      </c>
      <c r="F455" s="31" t="s">
        <v>11</v>
      </c>
      <c r="G455" s="34" t="s">
        <v>304</v>
      </c>
      <c r="H455" s="34"/>
      <c r="I455" s="30">
        <f>I456</f>
        <v>20</v>
      </c>
      <c r="J455" s="30"/>
      <c r="K455" s="30"/>
      <c r="L455" s="30"/>
      <c r="M455" s="30">
        <f t="shared" si="47"/>
        <v>80</v>
      </c>
      <c r="N455" s="30">
        <f t="shared" si="47"/>
        <v>0</v>
      </c>
    </row>
    <row r="456" spans="3:14" ht="25.5">
      <c r="C456" s="88" t="s">
        <v>305</v>
      </c>
      <c r="D456" s="34">
        <v>546</v>
      </c>
      <c r="E456" s="31" t="s">
        <v>11</v>
      </c>
      <c r="F456" s="31" t="s">
        <v>11</v>
      </c>
      <c r="G456" s="34" t="s">
        <v>306</v>
      </c>
      <c r="H456" s="34"/>
      <c r="I456" s="30">
        <f>I457</f>
        <v>20</v>
      </c>
      <c r="J456" s="30">
        <f>J457</f>
        <v>80</v>
      </c>
      <c r="K456" s="30"/>
      <c r="L456" s="30"/>
      <c r="M456" s="30">
        <f t="shared" si="47"/>
        <v>80</v>
      </c>
      <c r="N456" s="30">
        <f t="shared" si="47"/>
        <v>0</v>
      </c>
    </row>
    <row r="457" spans="3:14" ht="12.75">
      <c r="C457" s="88" t="s">
        <v>123</v>
      </c>
      <c r="D457" s="34">
        <v>546</v>
      </c>
      <c r="E457" s="31" t="s">
        <v>11</v>
      </c>
      <c r="F457" s="31" t="s">
        <v>11</v>
      </c>
      <c r="G457" s="34" t="s">
        <v>306</v>
      </c>
      <c r="H457" s="34">
        <v>610</v>
      </c>
      <c r="I457" s="30">
        <v>20</v>
      </c>
      <c r="J457" s="30">
        <v>80</v>
      </c>
      <c r="K457" s="30"/>
      <c r="L457" s="30"/>
      <c r="M457" s="30">
        <v>80</v>
      </c>
      <c r="N457" s="30">
        <v>0</v>
      </c>
    </row>
    <row r="458" spans="3:14" ht="25.5">
      <c r="C458" s="88" t="s">
        <v>573</v>
      </c>
      <c r="D458" s="34">
        <v>546</v>
      </c>
      <c r="E458" s="31" t="s">
        <v>11</v>
      </c>
      <c r="F458" s="31" t="s">
        <v>11</v>
      </c>
      <c r="G458" s="31" t="s">
        <v>382</v>
      </c>
      <c r="H458" s="31"/>
      <c r="I458" s="30">
        <f>I459+I462+I465+I468+I471</f>
        <v>1938.1</v>
      </c>
      <c r="J458" s="30">
        <f>J460+J462</f>
        <v>0</v>
      </c>
      <c r="K458" s="30"/>
      <c r="L458" s="30"/>
      <c r="M458" s="30">
        <f>M459+M462+M465+M468+M471</f>
        <v>1781</v>
      </c>
      <c r="N458" s="30">
        <f>N459+N462+N465+N468+N471</f>
        <v>0</v>
      </c>
    </row>
    <row r="459" spans="3:14" ht="12.75">
      <c r="C459" s="88" t="s">
        <v>383</v>
      </c>
      <c r="D459" s="34">
        <v>546</v>
      </c>
      <c r="E459" s="31" t="s">
        <v>11</v>
      </c>
      <c r="F459" s="31" t="s">
        <v>11</v>
      </c>
      <c r="G459" s="31" t="s">
        <v>384</v>
      </c>
      <c r="H459" s="31"/>
      <c r="I459" s="30">
        <f>I460</f>
        <v>1648.1</v>
      </c>
      <c r="J459" s="30"/>
      <c r="K459" s="30"/>
      <c r="L459" s="30"/>
      <c r="M459" s="30">
        <f>M460</f>
        <v>1461</v>
      </c>
      <c r="N459" s="30">
        <f>N460</f>
        <v>0</v>
      </c>
    </row>
    <row r="460" spans="3:14" ht="12.75">
      <c r="C460" s="88" t="s">
        <v>313</v>
      </c>
      <c r="D460" s="34">
        <v>546</v>
      </c>
      <c r="E460" s="31" t="s">
        <v>11</v>
      </c>
      <c r="F460" s="31" t="s">
        <v>11</v>
      </c>
      <c r="G460" s="31" t="s">
        <v>385</v>
      </c>
      <c r="H460" s="31"/>
      <c r="I460" s="30">
        <f>I461</f>
        <v>1648.1</v>
      </c>
      <c r="J460" s="30">
        <f>J461</f>
        <v>0</v>
      </c>
      <c r="K460" s="30"/>
      <c r="L460" s="30"/>
      <c r="M460" s="30">
        <f>M461</f>
        <v>1461</v>
      </c>
      <c r="N460" s="30">
        <f>N461</f>
        <v>0</v>
      </c>
    </row>
    <row r="461" spans="3:14" ht="12.75">
      <c r="C461" s="88" t="s">
        <v>123</v>
      </c>
      <c r="D461" s="34">
        <v>546</v>
      </c>
      <c r="E461" s="31" t="s">
        <v>11</v>
      </c>
      <c r="F461" s="31" t="s">
        <v>11</v>
      </c>
      <c r="G461" s="31" t="s">
        <v>385</v>
      </c>
      <c r="H461" s="31" t="s">
        <v>124</v>
      </c>
      <c r="I461" s="30">
        <v>1648.1</v>
      </c>
      <c r="J461" s="30"/>
      <c r="K461" s="30"/>
      <c r="L461" s="30"/>
      <c r="M461" s="30">
        <v>1461</v>
      </c>
      <c r="N461" s="30"/>
    </row>
    <row r="462" spans="3:14" ht="12.75">
      <c r="C462" s="88" t="s">
        <v>386</v>
      </c>
      <c r="D462" s="34">
        <v>546</v>
      </c>
      <c r="E462" s="31" t="s">
        <v>11</v>
      </c>
      <c r="F462" s="31" t="s">
        <v>11</v>
      </c>
      <c r="G462" s="31" t="s">
        <v>387</v>
      </c>
      <c r="H462" s="31"/>
      <c r="I462" s="30">
        <f>I463</f>
        <v>174.8</v>
      </c>
      <c r="J462" s="30">
        <f>J464</f>
        <v>0</v>
      </c>
      <c r="K462" s="30"/>
      <c r="L462" s="30"/>
      <c r="M462" s="30">
        <f>M463</f>
        <v>150</v>
      </c>
      <c r="N462" s="30">
        <f>N463</f>
        <v>0</v>
      </c>
    </row>
    <row r="463" spans="3:14" ht="12.75">
      <c r="C463" s="90" t="s">
        <v>388</v>
      </c>
      <c r="D463" s="34">
        <v>546</v>
      </c>
      <c r="E463" s="31" t="s">
        <v>11</v>
      </c>
      <c r="F463" s="31" t="s">
        <v>11</v>
      </c>
      <c r="G463" s="31" t="s">
        <v>389</v>
      </c>
      <c r="H463" s="31"/>
      <c r="I463" s="30">
        <f>I464</f>
        <v>174.8</v>
      </c>
      <c r="J463" s="30"/>
      <c r="K463" s="30"/>
      <c r="L463" s="30"/>
      <c r="M463" s="30">
        <f>M464</f>
        <v>150</v>
      </c>
      <c r="N463" s="30">
        <f>N464</f>
        <v>0</v>
      </c>
    </row>
    <row r="464" spans="3:14" ht="12.75">
      <c r="C464" s="88" t="s">
        <v>123</v>
      </c>
      <c r="D464" s="34">
        <v>546</v>
      </c>
      <c r="E464" s="31" t="s">
        <v>11</v>
      </c>
      <c r="F464" s="31" t="s">
        <v>11</v>
      </c>
      <c r="G464" s="31" t="s">
        <v>389</v>
      </c>
      <c r="H464" s="31" t="s">
        <v>124</v>
      </c>
      <c r="I464" s="30">
        <v>174.8</v>
      </c>
      <c r="J464" s="30"/>
      <c r="K464" s="30"/>
      <c r="L464" s="30"/>
      <c r="M464" s="30">
        <v>150</v>
      </c>
      <c r="N464" s="30"/>
    </row>
    <row r="465" spans="3:14" ht="12.75">
      <c r="C465" s="88" t="s">
        <v>390</v>
      </c>
      <c r="D465" s="34">
        <v>546</v>
      </c>
      <c r="E465" s="31" t="s">
        <v>11</v>
      </c>
      <c r="F465" s="31" t="s">
        <v>11</v>
      </c>
      <c r="G465" s="31" t="s">
        <v>391</v>
      </c>
      <c r="H465" s="31"/>
      <c r="I465" s="30">
        <f>I466</f>
        <v>10.6</v>
      </c>
      <c r="J465" s="53"/>
      <c r="K465" s="53"/>
      <c r="L465" s="53"/>
      <c r="M465" s="30">
        <f>M466</f>
        <v>50</v>
      </c>
      <c r="N465" s="30">
        <f>N466</f>
        <v>0</v>
      </c>
    </row>
    <row r="466" spans="3:14" ht="12.75">
      <c r="C466" s="90" t="s">
        <v>388</v>
      </c>
      <c r="D466" s="34">
        <v>546</v>
      </c>
      <c r="E466" s="31" t="s">
        <v>11</v>
      </c>
      <c r="F466" s="31" t="s">
        <v>11</v>
      </c>
      <c r="G466" s="31" t="s">
        <v>392</v>
      </c>
      <c r="H466" s="31"/>
      <c r="I466" s="30">
        <f>I467</f>
        <v>10.6</v>
      </c>
      <c r="J466" s="53"/>
      <c r="K466" s="53"/>
      <c r="L466" s="53"/>
      <c r="M466" s="30">
        <f>M467</f>
        <v>50</v>
      </c>
      <c r="N466" s="30">
        <f>N467</f>
        <v>0</v>
      </c>
    </row>
    <row r="467" spans="3:14" ht="12.75">
      <c r="C467" s="88" t="s">
        <v>123</v>
      </c>
      <c r="D467" s="34">
        <v>546</v>
      </c>
      <c r="E467" s="31" t="s">
        <v>11</v>
      </c>
      <c r="F467" s="31" t="s">
        <v>11</v>
      </c>
      <c r="G467" s="31" t="s">
        <v>392</v>
      </c>
      <c r="H467" s="31" t="s">
        <v>124</v>
      </c>
      <c r="I467" s="30">
        <v>10.6</v>
      </c>
      <c r="J467" s="53"/>
      <c r="K467" s="53"/>
      <c r="L467" s="53"/>
      <c r="M467" s="30">
        <v>50</v>
      </c>
      <c r="N467" s="30"/>
    </row>
    <row r="468" spans="3:14" ht="25.5">
      <c r="C468" s="88" t="s">
        <v>393</v>
      </c>
      <c r="D468" s="34">
        <v>546</v>
      </c>
      <c r="E468" s="31" t="s">
        <v>11</v>
      </c>
      <c r="F468" s="31" t="s">
        <v>11</v>
      </c>
      <c r="G468" s="31" t="s">
        <v>394</v>
      </c>
      <c r="H468" s="31"/>
      <c r="I468" s="30">
        <f>I469</f>
        <v>48.9</v>
      </c>
      <c r="J468" s="53"/>
      <c r="K468" s="53"/>
      <c r="L468" s="53"/>
      <c r="M468" s="30">
        <f>M469</f>
        <v>90</v>
      </c>
      <c r="N468" s="30">
        <f>N469</f>
        <v>0</v>
      </c>
    </row>
    <row r="469" spans="3:14" ht="12.75">
      <c r="C469" s="90" t="s">
        <v>388</v>
      </c>
      <c r="D469" s="34">
        <v>546</v>
      </c>
      <c r="E469" s="31" t="s">
        <v>11</v>
      </c>
      <c r="F469" s="31" t="s">
        <v>11</v>
      </c>
      <c r="G469" s="31" t="s">
        <v>395</v>
      </c>
      <c r="H469" s="31"/>
      <c r="I469" s="30">
        <f>I470</f>
        <v>48.9</v>
      </c>
      <c r="J469" s="53"/>
      <c r="K469" s="53"/>
      <c r="L469" s="53"/>
      <c r="M469" s="30">
        <f>M470</f>
        <v>90</v>
      </c>
      <c r="N469" s="30">
        <f>N470</f>
        <v>0</v>
      </c>
    </row>
    <row r="470" spans="3:14" ht="12.75">
      <c r="C470" s="88" t="s">
        <v>123</v>
      </c>
      <c r="D470" s="34">
        <v>546</v>
      </c>
      <c r="E470" s="31" t="s">
        <v>11</v>
      </c>
      <c r="F470" s="31" t="s">
        <v>11</v>
      </c>
      <c r="G470" s="31" t="s">
        <v>395</v>
      </c>
      <c r="H470" s="31" t="s">
        <v>124</v>
      </c>
      <c r="I470" s="30">
        <v>48.9</v>
      </c>
      <c r="J470" s="53"/>
      <c r="K470" s="53"/>
      <c r="L470" s="53"/>
      <c r="M470" s="30">
        <v>90</v>
      </c>
      <c r="N470" s="30"/>
    </row>
    <row r="471" spans="3:14" ht="25.5">
      <c r="C471" s="88" t="s">
        <v>396</v>
      </c>
      <c r="D471" s="34">
        <v>546</v>
      </c>
      <c r="E471" s="31" t="s">
        <v>11</v>
      </c>
      <c r="F471" s="31" t="s">
        <v>11</v>
      </c>
      <c r="G471" s="31" t="s">
        <v>397</v>
      </c>
      <c r="H471" s="31"/>
      <c r="I471" s="30">
        <f>I472</f>
        <v>55.7</v>
      </c>
      <c r="J471" s="53"/>
      <c r="K471" s="53"/>
      <c r="L471" s="53"/>
      <c r="M471" s="30">
        <f>M472</f>
        <v>30</v>
      </c>
      <c r="N471" s="30">
        <f>N472</f>
        <v>0</v>
      </c>
    </row>
    <row r="472" spans="3:14" ht="12.75">
      <c r="C472" s="90" t="s">
        <v>388</v>
      </c>
      <c r="D472" s="34">
        <v>546</v>
      </c>
      <c r="E472" s="31" t="s">
        <v>11</v>
      </c>
      <c r="F472" s="31" t="s">
        <v>11</v>
      </c>
      <c r="G472" s="31" t="s">
        <v>398</v>
      </c>
      <c r="H472" s="31"/>
      <c r="I472" s="30">
        <f>I473</f>
        <v>55.7</v>
      </c>
      <c r="J472" s="53"/>
      <c r="K472" s="53"/>
      <c r="L472" s="53">
        <f>L473</f>
        <v>0</v>
      </c>
      <c r="M472" s="30">
        <f>M473</f>
        <v>30</v>
      </c>
      <c r="N472" s="30">
        <f>N473</f>
        <v>0</v>
      </c>
    </row>
    <row r="473" spans="3:14" ht="12.75">
      <c r="C473" s="88" t="s">
        <v>123</v>
      </c>
      <c r="D473" s="34">
        <v>546</v>
      </c>
      <c r="E473" s="31" t="s">
        <v>11</v>
      </c>
      <c r="F473" s="31" t="s">
        <v>11</v>
      </c>
      <c r="G473" s="31" t="s">
        <v>398</v>
      </c>
      <c r="H473" s="31" t="s">
        <v>124</v>
      </c>
      <c r="I473" s="30">
        <v>55.7</v>
      </c>
      <c r="J473" s="53"/>
      <c r="K473" s="53"/>
      <c r="L473" s="53"/>
      <c r="M473" s="30">
        <v>30</v>
      </c>
      <c r="N473" s="30"/>
    </row>
    <row r="474" spans="3:14" ht="1.5" customHeight="1" hidden="1">
      <c r="C474" s="93" t="s">
        <v>399</v>
      </c>
      <c r="D474" s="34">
        <v>546</v>
      </c>
      <c r="E474" s="31" t="s">
        <v>11</v>
      </c>
      <c r="F474" s="31" t="s">
        <v>7</v>
      </c>
      <c r="G474" s="34" t="s">
        <v>400</v>
      </c>
      <c r="H474" s="31"/>
      <c r="I474" s="30">
        <f>I475</f>
        <v>0</v>
      </c>
      <c r="J474" s="42"/>
      <c r="K474" s="51"/>
      <c r="L474" s="30"/>
      <c r="M474" s="30">
        <f>M475</f>
        <v>0</v>
      </c>
      <c r="N474" s="30">
        <f>N475</f>
        <v>17000</v>
      </c>
    </row>
    <row r="475" spans="3:14" ht="12.75" hidden="1">
      <c r="C475" s="90" t="s">
        <v>159</v>
      </c>
      <c r="D475" s="34">
        <v>546</v>
      </c>
      <c r="E475" s="31" t="s">
        <v>11</v>
      </c>
      <c r="F475" s="31" t="s">
        <v>7</v>
      </c>
      <c r="G475" s="34" t="s">
        <v>400</v>
      </c>
      <c r="H475" s="31" t="s">
        <v>160</v>
      </c>
      <c r="I475" s="30"/>
      <c r="J475" s="42"/>
      <c r="K475" s="51"/>
      <c r="L475" s="30"/>
      <c r="M475" s="30">
        <v>0</v>
      </c>
      <c r="N475" s="30">
        <v>17000</v>
      </c>
    </row>
    <row r="476" spans="3:14" ht="25.5" hidden="1">
      <c r="C476" s="90" t="s">
        <v>574</v>
      </c>
      <c r="D476" s="34">
        <v>546</v>
      </c>
      <c r="E476" s="31" t="s">
        <v>11</v>
      </c>
      <c r="F476" s="31" t="s">
        <v>7</v>
      </c>
      <c r="G476" s="34" t="s">
        <v>575</v>
      </c>
      <c r="H476" s="31"/>
      <c r="I476" s="30">
        <f aca="true" t="shared" si="48" ref="I476:N476">I477</f>
        <v>0</v>
      </c>
      <c r="J476" s="30">
        <f t="shared" si="48"/>
        <v>0</v>
      </c>
      <c r="K476" s="30">
        <f t="shared" si="48"/>
        <v>0</v>
      </c>
      <c r="L476" s="30">
        <f t="shared" si="48"/>
        <v>0</v>
      </c>
      <c r="M476" s="30">
        <f t="shared" si="48"/>
        <v>1889</v>
      </c>
      <c r="N476" s="30">
        <f t="shared" si="48"/>
        <v>0</v>
      </c>
    </row>
    <row r="477" spans="3:14" ht="12.75" hidden="1">
      <c r="C477" s="90" t="s">
        <v>159</v>
      </c>
      <c r="D477" s="34">
        <v>546</v>
      </c>
      <c r="E477" s="31" t="s">
        <v>11</v>
      </c>
      <c r="F477" s="31" t="s">
        <v>7</v>
      </c>
      <c r="G477" s="34" t="s">
        <v>575</v>
      </c>
      <c r="H477" s="31" t="s">
        <v>160</v>
      </c>
      <c r="I477" s="30">
        <v>0</v>
      </c>
      <c r="J477" s="42"/>
      <c r="K477" s="51"/>
      <c r="L477" s="30"/>
      <c r="M477" s="30">
        <v>1889</v>
      </c>
      <c r="N477" s="30">
        <v>0</v>
      </c>
    </row>
    <row r="478" spans="3:14" ht="12.75">
      <c r="C478" s="88" t="s">
        <v>28</v>
      </c>
      <c r="D478" s="34">
        <v>546</v>
      </c>
      <c r="E478" s="31" t="s">
        <v>7</v>
      </c>
      <c r="F478" s="31"/>
      <c r="G478" s="31"/>
      <c r="H478" s="31"/>
      <c r="I478" s="30">
        <f>I479+I483</f>
        <v>188.9</v>
      </c>
      <c r="J478" s="30">
        <f aca="true" t="shared" si="49" ref="I478:N479">J479</f>
        <v>0</v>
      </c>
      <c r="K478" s="30">
        <f t="shared" si="49"/>
        <v>80.2</v>
      </c>
      <c r="L478" s="30"/>
      <c r="M478" s="30">
        <f>M479+M483</f>
        <v>307</v>
      </c>
      <c r="N478" s="30">
        <f>N479+N483</f>
        <v>82.2</v>
      </c>
    </row>
    <row r="479" spans="3:14" ht="12.75">
      <c r="C479" s="88" t="s">
        <v>401</v>
      </c>
      <c r="D479" s="34">
        <v>546</v>
      </c>
      <c r="E479" s="31" t="s">
        <v>7</v>
      </c>
      <c r="F479" s="31" t="s">
        <v>11</v>
      </c>
      <c r="G479" s="31"/>
      <c r="H479" s="31"/>
      <c r="I479" s="30">
        <f t="shared" si="49"/>
        <v>82.2</v>
      </c>
      <c r="J479" s="30">
        <f t="shared" si="49"/>
        <v>0</v>
      </c>
      <c r="K479" s="30">
        <f t="shared" si="49"/>
        <v>80.2</v>
      </c>
      <c r="L479" s="30"/>
      <c r="M479" s="30">
        <f t="shared" si="49"/>
        <v>0</v>
      </c>
      <c r="N479" s="30">
        <f t="shared" si="49"/>
        <v>82.2</v>
      </c>
    </row>
    <row r="480" spans="3:14" ht="12.75">
      <c r="C480" s="88" t="s">
        <v>265</v>
      </c>
      <c r="D480" s="34">
        <v>546</v>
      </c>
      <c r="E480" s="31" t="s">
        <v>7</v>
      </c>
      <c r="F480" s="31" t="s">
        <v>11</v>
      </c>
      <c r="G480" s="31" t="s">
        <v>266</v>
      </c>
      <c r="H480" s="31"/>
      <c r="I480" s="30">
        <f>I481</f>
        <v>82.2</v>
      </c>
      <c r="J480" s="30"/>
      <c r="K480" s="30">
        <f>K481</f>
        <v>80.2</v>
      </c>
      <c r="L480" s="30"/>
      <c r="M480" s="30">
        <f>M481</f>
        <v>0</v>
      </c>
      <c r="N480" s="30">
        <f>N481</f>
        <v>82.2</v>
      </c>
    </row>
    <row r="481" spans="3:14" ht="38.25">
      <c r="C481" s="88" t="s">
        <v>402</v>
      </c>
      <c r="D481" s="34">
        <v>546</v>
      </c>
      <c r="E481" s="31" t="s">
        <v>7</v>
      </c>
      <c r="F481" s="31" t="s">
        <v>11</v>
      </c>
      <c r="G481" s="31" t="s">
        <v>403</v>
      </c>
      <c r="H481" s="31"/>
      <c r="I481" s="30">
        <f>I482</f>
        <v>82.2</v>
      </c>
      <c r="J481" s="30"/>
      <c r="K481" s="30">
        <v>80.2</v>
      </c>
      <c r="L481" s="30">
        <v>82.2</v>
      </c>
      <c r="M481" s="30">
        <f>M482</f>
        <v>0</v>
      </c>
      <c r="N481" s="30">
        <f>N482</f>
        <v>82.2</v>
      </c>
    </row>
    <row r="482" spans="3:14" ht="12.75">
      <c r="C482" s="88" t="s">
        <v>87</v>
      </c>
      <c r="D482" s="34">
        <v>546</v>
      </c>
      <c r="E482" s="31" t="s">
        <v>7</v>
      </c>
      <c r="F482" s="31" t="s">
        <v>11</v>
      </c>
      <c r="G482" s="31" t="s">
        <v>403</v>
      </c>
      <c r="H482" s="31" t="s">
        <v>88</v>
      </c>
      <c r="I482" s="30">
        <v>82.2</v>
      </c>
      <c r="J482" s="30"/>
      <c r="K482" s="30"/>
      <c r="L482" s="30"/>
      <c r="M482" s="30"/>
      <c r="N482" s="30">
        <v>82.2</v>
      </c>
    </row>
    <row r="483" spans="3:14" ht="12.75">
      <c r="C483" s="90" t="s">
        <v>404</v>
      </c>
      <c r="D483" s="34">
        <v>546</v>
      </c>
      <c r="E483" s="31" t="s">
        <v>7</v>
      </c>
      <c r="F483" s="31" t="s">
        <v>7</v>
      </c>
      <c r="G483" s="31"/>
      <c r="H483" s="31"/>
      <c r="I483" s="30">
        <f aca="true" t="shared" si="50" ref="I483:N483">I489+I484</f>
        <v>106.7</v>
      </c>
      <c r="J483" s="30">
        <f t="shared" si="50"/>
        <v>0</v>
      </c>
      <c r="K483" s="30">
        <f t="shared" si="50"/>
        <v>0</v>
      </c>
      <c r="L483" s="30">
        <f t="shared" si="50"/>
        <v>0</v>
      </c>
      <c r="M483" s="30">
        <f t="shared" si="50"/>
        <v>307</v>
      </c>
      <c r="N483" s="30">
        <f t="shared" si="50"/>
        <v>0</v>
      </c>
    </row>
    <row r="484" spans="3:14" ht="25.5">
      <c r="C484" s="90" t="s">
        <v>172</v>
      </c>
      <c r="D484" s="34">
        <v>546</v>
      </c>
      <c r="E484" s="31" t="s">
        <v>7</v>
      </c>
      <c r="F484" s="31" t="s">
        <v>7</v>
      </c>
      <c r="G484" s="31" t="s">
        <v>173</v>
      </c>
      <c r="H484" s="31"/>
      <c r="I484" s="30">
        <f>I485</f>
        <v>7</v>
      </c>
      <c r="J484" s="30">
        <f aca="true" t="shared" si="51" ref="J484:N487">J485</f>
        <v>0</v>
      </c>
      <c r="K484" s="30">
        <f t="shared" si="51"/>
        <v>0</v>
      </c>
      <c r="L484" s="30">
        <f t="shared" si="51"/>
        <v>0</v>
      </c>
      <c r="M484" s="30">
        <f t="shared" si="51"/>
        <v>7</v>
      </c>
      <c r="N484" s="30">
        <f t="shared" si="51"/>
        <v>0</v>
      </c>
    </row>
    <row r="485" spans="3:14" ht="32.25" customHeight="1">
      <c r="C485" s="90" t="s">
        <v>576</v>
      </c>
      <c r="D485" s="34">
        <v>546</v>
      </c>
      <c r="E485" s="31" t="s">
        <v>7</v>
      </c>
      <c r="F485" s="31" t="s">
        <v>577</v>
      </c>
      <c r="G485" s="31" t="s">
        <v>174</v>
      </c>
      <c r="H485" s="31"/>
      <c r="I485" s="30">
        <f>I486</f>
        <v>7</v>
      </c>
      <c r="J485" s="30">
        <f t="shared" si="51"/>
        <v>0</v>
      </c>
      <c r="K485" s="30">
        <f t="shared" si="51"/>
        <v>0</v>
      </c>
      <c r="L485" s="30">
        <f t="shared" si="51"/>
        <v>0</v>
      </c>
      <c r="M485" s="30">
        <f t="shared" si="51"/>
        <v>7</v>
      </c>
      <c r="N485" s="30">
        <f t="shared" si="51"/>
        <v>0</v>
      </c>
    </row>
    <row r="486" spans="3:14" ht="25.5">
      <c r="C486" s="90" t="s">
        <v>578</v>
      </c>
      <c r="D486" s="34">
        <v>546</v>
      </c>
      <c r="E486" s="31" t="s">
        <v>577</v>
      </c>
      <c r="F486" s="31" t="s">
        <v>577</v>
      </c>
      <c r="G486" s="31" t="s">
        <v>579</v>
      </c>
      <c r="H486" s="31"/>
      <c r="I486" s="30">
        <f>I487</f>
        <v>7</v>
      </c>
      <c r="J486" s="30">
        <f t="shared" si="51"/>
        <v>0</v>
      </c>
      <c r="K486" s="30">
        <f t="shared" si="51"/>
        <v>0</v>
      </c>
      <c r="L486" s="30">
        <f t="shared" si="51"/>
        <v>0</v>
      </c>
      <c r="M486" s="30">
        <f t="shared" si="51"/>
        <v>7</v>
      </c>
      <c r="N486" s="30">
        <f t="shared" si="51"/>
        <v>0</v>
      </c>
    </row>
    <row r="487" spans="3:14" ht="12.75">
      <c r="C487" s="90" t="s">
        <v>507</v>
      </c>
      <c r="D487" s="34">
        <v>546</v>
      </c>
      <c r="E487" s="31" t="s">
        <v>7</v>
      </c>
      <c r="F487" s="31" t="s">
        <v>7</v>
      </c>
      <c r="G487" s="31" t="s">
        <v>580</v>
      </c>
      <c r="H487" s="31"/>
      <c r="I487" s="30">
        <f>I488</f>
        <v>7</v>
      </c>
      <c r="J487" s="30">
        <f t="shared" si="51"/>
        <v>0</v>
      </c>
      <c r="K487" s="30">
        <f t="shared" si="51"/>
        <v>0</v>
      </c>
      <c r="L487" s="30">
        <f t="shared" si="51"/>
        <v>0</v>
      </c>
      <c r="M487" s="30">
        <f t="shared" si="51"/>
        <v>7</v>
      </c>
      <c r="N487" s="30">
        <f t="shared" si="51"/>
        <v>0</v>
      </c>
    </row>
    <row r="488" spans="3:14" ht="14.25" customHeight="1">
      <c r="C488" s="90" t="s">
        <v>87</v>
      </c>
      <c r="D488" s="34">
        <v>546</v>
      </c>
      <c r="E488" s="31" t="s">
        <v>7</v>
      </c>
      <c r="F488" s="31" t="s">
        <v>7</v>
      </c>
      <c r="G488" s="31" t="s">
        <v>580</v>
      </c>
      <c r="H488" s="31" t="s">
        <v>88</v>
      </c>
      <c r="I488" s="30">
        <f>M488+N488</f>
        <v>7</v>
      </c>
      <c r="J488" s="30">
        <f>N488+O488</f>
        <v>0</v>
      </c>
      <c r="K488" s="30">
        <f>O488+P488</f>
        <v>0</v>
      </c>
      <c r="L488" s="30">
        <f>P488+Q488</f>
        <v>0</v>
      </c>
      <c r="M488" s="30">
        <v>7</v>
      </c>
      <c r="N488" s="30">
        <f>R488+S488</f>
        <v>0</v>
      </c>
    </row>
    <row r="489" spans="3:14" ht="27.75" customHeight="1">
      <c r="C489" s="90" t="s">
        <v>405</v>
      </c>
      <c r="D489" s="34">
        <v>546</v>
      </c>
      <c r="E489" s="31" t="s">
        <v>7</v>
      </c>
      <c r="F489" s="31" t="s">
        <v>7</v>
      </c>
      <c r="G489" s="31" t="s">
        <v>406</v>
      </c>
      <c r="H489" s="31"/>
      <c r="I489" s="30">
        <f>I490+I493</f>
        <v>99.7</v>
      </c>
      <c r="J489" s="30"/>
      <c r="K489" s="30"/>
      <c r="L489" s="30"/>
      <c r="M489" s="30">
        <f aca="true" t="shared" si="52" ref="M489:N491">M490</f>
        <v>300</v>
      </c>
      <c r="N489" s="30">
        <f t="shared" si="52"/>
        <v>0</v>
      </c>
    </row>
    <row r="490" spans="3:14" ht="13.5" customHeight="1" hidden="1">
      <c r="C490" s="90" t="s">
        <v>557</v>
      </c>
      <c r="D490" s="34">
        <v>546</v>
      </c>
      <c r="E490" s="31" t="s">
        <v>7</v>
      </c>
      <c r="F490" s="31" t="s">
        <v>7</v>
      </c>
      <c r="G490" s="31" t="s">
        <v>558</v>
      </c>
      <c r="H490" s="31"/>
      <c r="I490" s="30">
        <f>I491</f>
        <v>0</v>
      </c>
      <c r="J490" s="30"/>
      <c r="K490" s="30"/>
      <c r="L490" s="30"/>
      <c r="M490" s="30">
        <f t="shared" si="52"/>
        <v>300</v>
      </c>
      <c r="N490" s="30">
        <f t="shared" si="52"/>
        <v>0</v>
      </c>
    </row>
    <row r="491" spans="3:14" ht="18" customHeight="1" hidden="1">
      <c r="C491" s="92" t="s">
        <v>407</v>
      </c>
      <c r="D491" s="34">
        <v>546</v>
      </c>
      <c r="E491" s="31" t="s">
        <v>7</v>
      </c>
      <c r="F491" s="31" t="s">
        <v>7</v>
      </c>
      <c r="G491" s="31" t="s">
        <v>581</v>
      </c>
      <c r="H491" s="31"/>
      <c r="I491" s="30">
        <f>I492</f>
        <v>0</v>
      </c>
      <c r="J491" s="30">
        <v>12</v>
      </c>
      <c r="K491" s="30"/>
      <c r="L491" s="30"/>
      <c r="M491" s="30">
        <f t="shared" si="52"/>
        <v>300</v>
      </c>
      <c r="N491" s="30">
        <f t="shared" si="52"/>
        <v>0</v>
      </c>
    </row>
    <row r="492" spans="3:14" ht="16.5" customHeight="1" hidden="1">
      <c r="C492" s="90" t="s">
        <v>159</v>
      </c>
      <c r="D492" s="34">
        <v>546</v>
      </c>
      <c r="E492" s="31" t="s">
        <v>7</v>
      </c>
      <c r="F492" s="31" t="s">
        <v>7</v>
      </c>
      <c r="G492" s="31" t="s">
        <v>581</v>
      </c>
      <c r="H492" s="31" t="s">
        <v>160</v>
      </c>
      <c r="I492" s="30">
        <v>0</v>
      </c>
      <c r="J492" s="30"/>
      <c r="K492" s="30"/>
      <c r="L492" s="30"/>
      <c r="M492" s="30">
        <v>300</v>
      </c>
      <c r="N492" s="30"/>
    </row>
    <row r="493" spans="3:14" ht="16.5" customHeight="1">
      <c r="C493" s="91" t="s">
        <v>582</v>
      </c>
      <c r="D493" s="34">
        <v>546</v>
      </c>
      <c r="E493" s="31" t="s">
        <v>7</v>
      </c>
      <c r="F493" s="31" t="s">
        <v>7</v>
      </c>
      <c r="G493" s="31" t="s">
        <v>583</v>
      </c>
      <c r="H493" s="31"/>
      <c r="I493" s="30">
        <f>I494</f>
        <v>99.7</v>
      </c>
      <c r="J493" s="30"/>
      <c r="K493" s="30"/>
      <c r="L493" s="30"/>
      <c r="M493" s="30"/>
      <c r="N493" s="30"/>
    </row>
    <row r="494" spans="3:14" ht="16.5" customHeight="1">
      <c r="C494" s="91" t="s">
        <v>407</v>
      </c>
      <c r="D494" s="34">
        <v>546</v>
      </c>
      <c r="E494" s="31" t="s">
        <v>7</v>
      </c>
      <c r="F494" s="31" t="s">
        <v>7</v>
      </c>
      <c r="G494" s="34" t="s">
        <v>584</v>
      </c>
      <c r="H494" s="31"/>
      <c r="I494" s="30">
        <f>I495</f>
        <v>99.7</v>
      </c>
      <c r="J494" s="30"/>
      <c r="K494" s="30"/>
      <c r="L494" s="30"/>
      <c r="M494" s="30"/>
      <c r="N494" s="30"/>
    </row>
    <row r="495" spans="3:14" ht="16.5" customHeight="1">
      <c r="C495" s="90" t="s">
        <v>87</v>
      </c>
      <c r="D495" s="34">
        <v>546</v>
      </c>
      <c r="E495" s="31" t="s">
        <v>7</v>
      </c>
      <c r="F495" s="31" t="s">
        <v>7</v>
      </c>
      <c r="G495" s="34" t="s">
        <v>584</v>
      </c>
      <c r="H495" s="31" t="s">
        <v>88</v>
      </c>
      <c r="I495" s="30">
        <v>99.7</v>
      </c>
      <c r="J495" s="30"/>
      <c r="K495" s="30"/>
      <c r="L495" s="30"/>
      <c r="M495" s="30"/>
      <c r="N495" s="30"/>
    </row>
    <row r="496" spans="3:14" ht="12.75">
      <c r="C496" s="88" t="s">
        <v>17</v>
      </c>
      <c r="D496" s="34">
        <v>546</v>
      </c>
      <c r="E496" s="31" t="s">
        <v>8</v>
      </c>
      <c r="F496" s="31"/>
      <c r="G496" s="31"/>
      <c r="H496" s="31"/>
      <c r="I496" s="30">
        <f aca="true" t="shared" si="53" ref="I496:N496">I497+I504+I543</f>
        <v>7551.700000000001</v>
      </c>
      <c r="J496" s="30">
        <f t="shared" si="53"/>
        <v>1547.8</v>
      </c>
      <c r="K496" s="30" t="e">
        <f t="shared" si="53"/>
        <v>#REF!</v>
      </c>
      <c r="L496" s="30">
        <f t="shared" si="53"/>
        <v>0</v>
      </c>
      <c r="M496" s="30" t="e">
        <f t="shared" si="53"/>
        <v>#REF!</v>
      </c>
      <c r="N496" s="30" t="e">
        <f t="shared" si="53"/>
        <v>#REF!</v>
      </c>
    </row>
    <row r="497" spans="3:14" ht="12.75">
      <c r="C497" s="88" t="s">
        <v>21</v>
      </c>
      <c r="D497" s="34">
        <v>546</v>
      </c>
      <c r="E497" s="31" t="s">
        <v>8</v>
      </c>
      <c r="F497" s="31" t="s">
        <v>2</v>
      </c>
      <c r="G497" s="31"/>
      <c r="H497" s="31"/>
      <c r="I497" s="30">
        <f>I499</f>
        <v>1648.4</v>
      </c>
      <c r="J497" s="30">
        <f>J499</f>
        <v>1547.8</v>
      </c>
      <c r="K497" s="30"/>
      <c r="L497" s="30"/>
      <c r="M497" s="30">
        <f>M499</f>
        <v>1605</v>
      </c>
      <c r="N497" s="30">
        <f>N499</f>
        <v>0</v>
      </c>
    </row>
    <row r="498" spans="3:14" ht="25.5">
      <c r="C498" s="88" t="s">
        <v>477</v>
      </c>
      <c r="D498" s="34">
        <v>546</v>
      </c>
      <c r="E498" s="31" t="s">
        <v>8</v>
      </c>
      <c r="F498" s="31" t="s">
        <v>2</v>
      </c>
      <c r="G498" s="31" t="s">
        <v>129</v>
      </c>
      <c r="H498" s="31"/>
      <c r="I498" s="30">
        <f aca="true" t="shared" si="54" ref="I498:N498">I499</f>
        <v>1648.4</v>
      </c>
      <c r="J498" s="30">
        <f t="shared" si="54"/>
        <v>1547.8</v>
      </c>
      <c r="K498" s="30">
        <f t="shared" si="54"/>
        <v>0</v>
      </c>
      <c r="L498" s="30">
        <f t="shared" si="54"/>
        <v>0</v>
      </c>
      <c r="M498" s="30">
        <f t="shared" si="54"/>
        <v>1605</v>
      </c>
      <c r="N498" s="30">
        <f t="shared" si="54"/>
        <v>0</v>
      </c>
    </row>
    <row r="499" spans="3:14" ht="12.75">
      <c r="C499" s="88" t="s">
        <v>177</v>
      </c>
      <c r="D499" s="34">
        <v>546</v>
      </c>
      <c r="E499" s="31" t="s">
        <v>8</v>
      </c>
      <c r="F499" s="31" t="s">
        <v>2</v>
      </c>
      <c r="G499" s="31" t="s">
        <v>178</v>
      </c>
      <c r="H499" s="31"/>
      <c r="I499" s="30">
        <f>I501</f>
        <v>1648.4</v>
      </c>
      <c r="J499" s="30">
        <f>J501</f>
        <v>1547.8</v>
      </c>
      <c r="K499" s="30"/>
      <c r="L499" s="30"/>
      <c r="M499" s="30">
        <f>M501</f>
        <v>1605</v>
      </c>
      <c r="N499" s="30">
        <f>N501</f>
        <v>0</v>
      </c>
    </row>
    <row r="500" spans="3:14" ht="12.75">
      <c r="C500" s="88" t="s">
        <v>408</v>
      </c>
      <c r="D500" s="34">
        <v>546</v>
      </c>
      <c r="E500" s="31" t="s">
        <v>8</v>
      </c>
      <c r="F500" s="31" t="s">
        <v>2</v>
      </c>
      <c r="G500" s="31" t="s">
        <v>253</v>
      </c>
      <c r="H500" s="31"/>
      <c r="I500" s="30">
        <f>I501</f>
        <v>1648.4</v>
      </c>
      <c r="J500" s="30"/>
      <c r="K500" s="30"/>
      <c r="L500" s="30"/>
      <c r="M500" s="30">
        <f>M501</f>
        <v>1605</v>
      </c>
      <c r="N500" s="30">
        <f>N501</f>
        <v>0</v>
      </c>
    </row>
    <row r="501" spans="3:14" ht="25.5">
      <c r="C501" s="88" t="s">
        <v>409</v>
      </c>
      <c r="D501" s="34">
        <v>546</v>
      </c>
      <c r="E501" s="31" t="s">
        <v>8</v>
      </c>
      <c r="F501" s="31" t="s">
        <v>2</v>
      </c>
      <c r="G501" s="31" t="s">
        <v>410</v>
      </c>
      <c r="H501" s="31"/>
      <c r="I501" s="30">
        <f>I503+I502</f>
        <v>1648.4</v>
      </c>
      <c r="J501" s="30">
        <v>1547.8</v>
      </c>
      <c r="K501" s="30"/>
      <c r="L501" s="30"/>
      <c r="M501" s="30">
        <f>M503</f>
        <v>1605</v>
      </c>
      <c r="N501" s="30">
        <f>N503</f>
        <v>0</v>
      </c>
    </row>
    <row r="502" spans="3:14" ht="12.75">
      <c r="C502" s="88" t="s">
        <v>87</v>
      </c>
      <c r="D502" s="34">
        <v>546</v>
      </c>
      <c r="E502" s="31" t="s">
        <v>8</v>
      </c>
      <c r="F502" s="31" t="s">
        <v>2</v>
      </c>
      <c r="G502" s="31" t="s">
        <v>410</v>
      </c>
      <c r="H502" s="31" t="s">
        <v>88</v>
      </c>
      <c r="I502" s="30">
        <v>6</v>
      </c>
      <c r="J502" s="30"/>
      <c r="K502" s="30"/>
      <c r="L502" s="30"/>
      <c r="M502" s="30"/>
      <c r="N502" s="30"/>
    </row>
    <row r="503" spans="3:14" ht="12.75">
      <c r="C503" s="88" t="s">
        <v>411</v>
      </c>
      <c r="D503" s="34">
        <v>546</v>
      </c>
      <c r="E503" s="31" t="s">
        <v>8</v>
      </c>
      <c r="F503" s="31" t="s">
        <v>2</v>
      </c>
      <c r="G503" s="31" t="s">
        <v>410</v>
      </c>
      <c r="H503" s="31" t="s">
        <v>412</v>
      </c>
      <c r="I503" s="30">
        <v>1642.4</v>
      </c>
      <c r="J503" s="30"/>
      <c r="K503" s="30"/>
      <c r="L503" s="30"/>
      <c r="M503" s="30">
        <v>1605</v>
      </c>
      <c r="N503" s="30">
        <v>0</v>
      </c>
    </row>
    <row r="504" spans="3:14" ht="12.75">
      <c r="C504" s="88" t="s">
        <v>19</v>
      </c>
      <c r="D504" s="34">
        <v>546</v>
      </c>
      <c r="E504" s="31" t="s">
        <v>8</v>
      </c>
      <c r="F504" s="31" t="s">
        <v>5</v>
      </c>
      <c r="G504" s="31"/>
      <c r="H504" s="31"/>
      <c r="I504" s="30">
        <f>I505+I522+I540</f>
        <v>4950.400000000001</v>
      </c>
      <c r="J504" s="30"/>
      <c r="K504" s="30"/>
      <c r="L504" s="30"/>
      <c r="M504" s="30" t="e">
        <f>M505+M522</f>
        <v>#REF!</v>
      </c>
      <c r="N504" s="30" t="e">
        <f>N505+N522</f>
        <v>#REF!</v>
      </c>
    </row>
    <row r="505" spans="3:14" ht="25.5">
      <c r="C505" s="88" t="s">
        <v>477</v>
      </c>
      <c r="D505" s="34">
        <v>546</v>
      </c>
      <c r="E505" s="31" t="s">
        <v>8</v>
      </c>
      <c r="F505" s="31" t="s">
        <v>5</v>
      </c>
      <c r="G505" s="31" t="s">
        <v>129</v>
      </c>
      <c r="H505" s="31"/>
      <c r="I505" s="30">
        <f>I506</f>
        <v>2704.6000000000004</v>
      </c>
      <c r="J505" s="30"/>
      <c r="K505" s="30"/>
      <c r="L505" s="30"/>
      <c r="M505" s="30">
        <f>M506</f>
        <v>938.1000000000001</v>
      </c>
      <c r="N505" s="30">
        <f>N506</f>
        <v>1273.5</v>
      </c>
    </row>
    <row r="506" spans="3:14" ht="12.75">
      <c r="C506" s="88" t="s">
        <v>177</v>
      </c>
      <c r="D506" s="34">
        <v>546</v>
      </c>
      <c r="E506" s="31" t="s">
        <v>8</v>
      </c>
      <c r="F506" s="31" t="s">
        <v>5</v>
      </c>
      <c r="G506" s="31" t="s">
        <v>178</v>
      </c>
      <c r="H506" s="31"/>
      <c r="I506" s="30">
        <f aca="true" t="shared" si="55" ref="I506:N506">I507+I511</f>
        <v>2704.6000000000004</v>
      </c>
      <c r="J506" s="30">
        <f t="shared" si="55"/>
        <v>0</v>
      </c>
      <c r="K506" s="30">
        <f t="shared" si="55"/>
        <v>0</v>
      </c>
      <c r="L506" s="30">
        <f t="shared" si="55"/>
        <v>0</v>
      </c>
      <c r="M506" s="30">
        <f t="shared" si="55"/>
        <v>938.1000000000001</v>
      </c>
      <c r="N506" s="30">
        <f t="shared" si="55"/>
        <v>1273.5</v>
      </c>
    </row>
    <row r="507" spans="3:14" ht="25.5">
      <c r="C507" s="88" t="s">
        <v>413</v>
      </c>
      <c r="D507" s="34">
        <v>546</v>
      </c>
      <c r="E507" s="31" t="s">
        <v>8</v>
      </c>
      <c r="F507" s="31" t="s">
        <v>5</v>
      </c>
      <c r="G507" s="31" t="s">
        <v>179</v>
      </c>
      <c r="H507" s="31"/>
      <c r="I507" s="30">
        <f>I508</f>
        <v>226.79999999999998</v>
      </c>
      <c r="J507" s="30"/>
      <c r="K507" s="30"/>
      <c r="L507" s="30"/>
      <c r="M507" s="30">
        <f>M508</f>
        <v>233.70000000000002</v>
      </c>
      <c r="N507" s="30">
        <f>N508</f>
        <v>0</v>
      </c>
    </row>
    <row r="508" spans="3:14" ht="42.75" customHeight="1">
      <c r="C508" s="90" t="s">
        <v>490</v>
      </c>
      <c r="D508" s="34">
        <v>546</v>
      </c>
      <c r="E508" s="31" t="s">
        <v>8</v>
      </c>
      <c r="F508" s="31" t="s">
        <v>5</v>
      </c>
      <c r="G508" s="31" t="s">
        <v>180</v>
      </c>
      <c r="H508" s="31"/>
      <c r="I508" s="30">
        <f>I509+I510</f>
        <v>226.79999999999998</v>
      </c>
      <c r="J508" s="30"/>
      <c r="K508" s="30"/>
      <c r="L508" s="30"/>
      <c r="M508" s="30">
        <f>M509+M510</f>
        <v>233.70000000000002</v>
      </c>
      <c r="N508" s="30">
        <f>N509+N510</f>
        <v>0</v>
      </c>
    </row>
    <row r="509" spans="3:14" ht="12.75">
      <c r="C509" s="88" t="s">
        <v>87</v>
      </c>
      <c r="D509" s="34">
        <v>546</v>
      </c>
      <c r="E509" s="34">
        <v>10</v>
      </c>
      <c r="F509" s="31" t="s">
        <v>5</v>
      </c>
      <c r="G509" s="31" t="s">
        <v>180</v>
      </c>
      <c r="H509" s="31" t="s">
        <v>88</v>
      </c>
      <c r="I509" s="30">
        <v>5.1</v>
      </c>
      <c r="J509" s="30"/>
      <c r="K509" s="30"/>
      <c r="L509" s="30"/>
      <c r="M509" s="30">
        <v>11.3</v>
      </c>
      <c r="N509" s="30"/>
    </row>
    <row r="510" spans="3:14" ht="12.75">
      <c r="C510" s="88" t="s">
        <v>181</v>
      </c>
      <c r="D510" s="34">
        <v>546</v>
      </c>
      <c r="E510" s="34">
        <v>10</v>
      </c>
      <c r="F510" s="31" t="s">
        <v>5</v>
      </c>
      <c r="G510" s="31" t="s">
        <v>180</v>
      </c>
      <c r="H510" s="31" t="s">
        <v>182</v>
      </c>
      <c r="I510" s="30">
        <v>221.7</v>
      </c>
      <c r="J510" s="30"/>
      <c r="K510" s="30"/>
      <c r="L510" s="30"/>
      <c r="M510" s="30">
        <v>222.4</v>
      </c>
      <c r="N510" s="30"/>
    </row>
    <row r="511" spans="3:14" ht="12.75">
      <c r="C511" s="88" t="s">
        <v>252</v>
      </c>
      <c r="D511" s="34">
        <v>546</v>
      </c>
      <c r="E511" s="34">
        <v>10</v>
      </c>
      <c r="F511" s="31" t="s">
        <v>5</v>
      </c>
      <c r="G511" s="31" t="s">
        <v>253</v>
      </c>
      <c r="H511" s="31"/>
      <c r="I511" s="30">
        <f>I512+I516+I518+I514+I520</f>
        <v>2477.8</v>
      </c>
      <c r="J511" s="30"/>
      <c r="K511" s="30"/>
      <c r="L511" s="30"/>
      <c r="M511" s="30">
        <f>M512+M516+M518+M514+M520</f>
        <v>704.4000000000001</v>
      </c>
      <c r="N511" s="30">
        <f>N512+N516+N518+N514+N520</f>
        <v>1273.5</v>
      </c>
    </row>
    <row r="512" spans="3:14" ht="25.5">
      <c r="C512" s="88" t="s">
        <v>414</v>
      </c>
      <c r="D512" s="34">
        <v>546</v>
      </c>
      <c r="E512" s="34">
        <v>10</v>
      </c>
      <c r="F512" s="31" t="s">
        <v>5</v>
      </c>
      <c r="G512" s="31" t="s">
        <v>415</v>
      </c>
      <c r="H512" s="31"/>
      <c r="I512" s="30">
        <f>I513</f>
        <v>165.6</v>
      </c>
      <c r="J512" s="30"/>
      <c r="K512" s="30"/>
      <c r="L512" s="30"/>
      <c r="M512" s="30">
        <f>M513</f>
        <v>170.2</v>
      </c>
      <c r="N512" s="30">
        <f>N513</f>
        <v>0</v>
      </c>
    </row>
    <row r="513" spans="3:14" ht="12.75">
      <c r="C513" s="88" t="s">
        <v>411</v>
      </c>
      <c r="D513" s="34">
        <v>546</v>
      </c>
      <c r="E513" s="34">
        <v>10</v>
      </c>
      <c r="F513" s="31" t="s">
        <v>5</v>
      </c>
      <c r="G513" s="31" t="s">
        <v>416</v>
      </c>
      <c r="H513" s="31" t="s">
        <v>412</v>
      </c>
      <c r="I513" s="30">
        <v>165.6</v>
      </c>
      <c r="J513" s="30"/>
      <c r="K513" s="30"/>
      <c r="L513" s="30"/>
      <c r="M513" s="30">
        <v>170.2</v>
      </c>
      <c r="N513" s="30"/>
    </row>
    <row r="514" spans="3:14" ht="25.5" hidden="1">
      <c r="C514" s="88" t="s">
        <v>417</v>
      </c>
      <c r="D514" s="34">
        <v>546</v>
      </c>
      <c r="E514" s="34">
        <v>10</v>
      </c>
      <c r="F514" s="31" t="s">
        <v>5</v>
      </c>
      <c r="G514" s="31" t="s">
        <v>418</v>
      </c>
      <c r="H514" s="31"/>
      <c r="I514" s="30">
        <f>I515</f>
        <v>0</v>
      </c>
      <c r="J514" s="30"/>
      <c r="K514" s="30"/>
      <c r="L514" s="30"/>
      <c r="M514" s="30">
        <f>M515</f>
        <v>0</v>
      </c>
      <c r="N514" s="30">
        <f>N515</f>
        <v>0</v>
      </c>
    </row>
    <row r="515" spans="3:14" ht="12.75" hidden="1">
      <c r="C515" s="88" t="s">
        <v>181</v>
      </c>
      <c r="D515" s="34">
        <v>546</v>
      </c>
      <c r="E515" s="34">
        <v>10</v>
      </c>
      <c r="F515" s="31" t="s">
        <v>5</v>
      </c>
      <c r="G515" s="31" t="s">
        <v>418</v>
      </c>
      <c r="H515" s="31" t="s">
        <v>182</v>
      </c>
      <c r="I515" s="30">
        <f>M515+N515</f>
        <v>0</v>
      </c>
      <c r="J515" s="30"/>
      <c r="K515" s="30"/>
      <c r="L515" s="30"/>
      <c r="M515" s="30"/>
      <c r="N515" s="30"/>
    </row>
    <row r="516" spans="3:14" ht="51">
      <c r="C516" s="88" t="s">
        <v>585</v>
      </c>
      <c r="D516" s="34">
        <v>546</v>
      </c>
      <c r="E516" s="34">
        <v>10</v>
      </c>
      <c r="F516" s="31" t="s">
        <v>5</v>
      </c>
      <c r="G516" s="31" t="s">
        <v>419</v>
      </c>
      <c r="H516" s="31"/>
      <c r="I516" s="30">
        <f>I517</f>
        <v>1273.5</v>
      </c>
      <c r="J516" s="30"/>
      <c r="K516" s="30"/>
      <c r="L516" s="30"/>
      <c r="M516" s="30">
        <f>M517</f>
        <v>0</v>
      </c>
      <c r="N516" s="30">
        <f>N517</f>
        <v>1273.5</v>
      </c>
    </row>
    <row r="517" spans="3:14" ht="19.5" customHeight="1">
      <c r="C517" s="88" t="s">
        <v>181</v>
      </c>
      <c r="D517" s="34">
        <v>546</v>
      </c>
      <c r="E517" s="34">
        <v>10</v>
      </c>
      <c r="F517" s="31" t="s">
        <v>5</v>
      </c>
      <c r="G517" s="31" t="s">
        <v>419</v>
      </c>
      <c r="H517" s="31" t="s">
        <v>182</v>
      </c>
      <c r="I517" s="30">
        <f>M517+N517</f>
        <v>1273.5</v>
      </c>
      <c r="J517" s="30"/>
      <c r="K517" s="30"/>
      <c r="L517" s="30"/>
      <c r="M517" s="30"/>
      <c r="N517" s="30">
        <v>1273.5</v>
      </c>
    </row>
    <row r="518" spans="3:14" ht="68.25" customHeight="1">
      <c r="C518" s="88" t="s">
        <v>586</v>
      </c>
      <c r="D518" s="34">
        <v>546</v>
      </c>
      <c r="E518" s="34">
        <v>10</v>
      </c>
      <c r="F518" s="31" t="s">
        <v>5</v>
      </c>
      <c r="G518" s="31" t="s">
        <v>420</v>
      </c>
      <c r="H518" s="31"/>
      <c r="I518" s="30">
        <f>I519</f>
        <v>1038.7</v>
      </c>
      <c r="J518" s="30"/>
      <c r="K518" s="30"/>
      <c r="L518" s="30"/>
      <c r="M518" s="30">
        <f>M519</f>
        <v>534.2</v>
      </c>
      <c r="N518" s="30">
        <f>N519</f>
        <v>0</v>
      </c>
    </row>
    <row r="519" spans="3:14" ht="15.75" customHeight="1">
      <c r="C519" s="88" t="s">
        <v>181</v>
      </c>
      <c r="D519" s="34">
        <v>546</v>
      </c>
      <c r="E519" s="34">
        <v>10</v>
      </c>
      <c r="F519" s="31" t="s">
        <v>5</v>
      </c>
      <c r="G519" s="31" t="s">
        <v>420</v>
      </c>
      <c r="H519" s="31" t="s">
        <v>182</v>
      </c>
      <c r="I519" s="30">
        <v>1038.7</v>
      </c>
      <c r="J519" s="30"/>
      <c r="K519" s="30"/>
      <c r="L519" s="30"/>
      <c r="M519" s="30">
        <v>534.2</v>
      </c>
      <c r="N519" s="30">
        <v>0</v>
      </c>
    </row>
    <row r="520" spans="3:14" ht="1.5" customHeight="1" hidden="1">
      <c r="C520" s="88" t="s">
        <v>421</v>
      </c>
      <c r="D520" s="35" t="s">
        <v>422</v>
      </c>
      <c r="E520" s="35" t="s">
        <v>8</v>
      </c>
      <c r="F520" s="35" t="s">
        <v>423</v>
      </c>
      <c r="G520" s="35" t="s">
        <v>424</v>
      </c>
      <c r="H520" s="35"/>
      <c r="I520" s="30">
        <f>I521</f>
        <v>0</v>
      </c>
      <c r="J520" s="30"/>
      <c r="K520" s="30"/>
      <c r="L520" s="30"/>
      <c r="M520" s="30">
        <f>M521</f>
        <v>0</v>
      </c>
      <c r="N520" s="30">
        <f>N521</f>
        <v>0</v>
      </c>
    </row>
    <row r="521" spans="3:14" ht="13.5" customHeight="1" hidden="1">
      <c r="C521" s="88" t="s">
        <v>181</v>
      </c>
      <c r="D521" s="35" t="s">
        <v>422</v>
      </c>
      <c r="E521" s="35" t="s">
        <v>8</v>
      </c>
      <c r="F521" s="35" t="s">
        <v>5</v>
      </c>
      <c r="G521" s="35" t="s">
        <v>424</v>
      </c>
      <c r="H521" s="35" t="s">
        <v>182</v>
      </c>
      <c r="I521" s="30">
        <f>M521+N521</f>
        <v>0</v>
      </c>
      <c r="J521" s="30"/>
      <c r="K521" s="30"/>
      <c r="L521" s="30"/>
      <c r="M521" s="30"/>
      <c r="N521" s="30">
        <v>0</v>
      </c>
    </row>
    <row r="522" spans="3:14" ht="23.25" customHeight="1">
      <c r="C522" s="88" t="s">
        <v>425</v>
      </c>
      <c r="D522" s="34">
        <v>546</v>
      </c>
      <c r="E522" s="31" t="s">
        <v>8</v>
      </c>
      <c r="F522" s="31" t="s">
        <v>5</v>
      </c>
      <c r="G522" s="34" t="s">
        <v>587</v>
      </c>
      <c r="H522" s="31"/>
      <c r="I522" s="30">
        <f>I530+I533</f>
        <v>2225.8</v>
      </c>
      <c r="J522" s="30"/>
      <c r="K522" s="30"/>
      <c r="L522" s="30"/>
      <c r="M522" s="30" t="e">
        <f>M523+M533</f>
        <v>#REF!</v>
      </c>
      <c r="N522" s="30" t="e">
        <f>N523+N533</f>
        <v>#REF!</v>
      </c>
    </row>
    <row r="523" spans="3:14" ht="24" customHeight="1" hidden="1">
      <c r="C523" s="88" t="s">
        <v>426</v>
      </c>
      <c r="D523" s="34">
        <v>546</v>
      </c>
      <c r="E523" s="31" t="s">
        <v>8</v>
      </c>
      <c r="F523" s="31" t="s">
        <v>5</v>
      </c>
      <c r="G523" s="34" t="s">
        <v>588</v>
      </c>
      <c r="H523" s="31"/>
      <c r="I523" s="30">
        <f>I528+I526+I524</f>
        <v>0</v>
      </c>
      <c r="J523" s="30" t="e">
        <f>#REF!</f>
        <v>#REF!</v>
      </c>
      <c r="K523" s="30" t="e">
        <f>#REF!</f>
        <v>#REF!</v>
      </c>
      <c r="L523" s="30"/>
      <c r="M523" s="30">
        <f>M528+M526+M524</f>
        <v>77.5</v>
      </c>
      <c r="N523" s="30">
        <f>N528+N526+N524</f>
        <v>0</v>
      </c>
    </row>
    <row r="524" spans="3:14" ht="25.5" hidden="1">
      <c r="C524" s="88" t="s">
        <v>427</v>
      </c>
      <c r="D524" s="34">
        <v>546</v>
      </c>
      <c r="E524" s="31" t="s">
        <v>8</v>
      </c>
      <c r="F524" s="31" t="s">
        <v>5</v>
      </c>
      <c r="G524" s="34" t="s">
        <v>428</v>
      </c>
      <c r="H524" s="31"/>
      <c r="I524" s="30">
        <f>I525</f>
        <v>0</v>
      </c>
      <c r="J524" s="30"/>
      <c r="K524" s="30"/>
      <c r="L524" s="30"/>
      <c r="M524" s="30">
        <f>M525</f>
        <v>0</v>
      </c>
      <c r="N524" s="30">
        <f>N525</f>
        <v>0</v>
      </c>
    </row>
    <row r="525" spans="3:14" ht="12.75" hidden="1">
      <c r="C525" s="88" t="s">
        <v>181</v>
      </c>
      <c r="D525" s="34">
        <v>546</v>
      </c>
      <c r="E525" s="31" t="s">
        <v>8</v>
      </c>
      <c r="F525" s="31" t="s">
        <v>5</v>
      </c>
      <c r="G525" s="34" t="s">
        <v>428</v>
      </c>
      <c r="H525" s="31" t="s">
        <v>182</v>
      </c>
      <c r="I525" s="30">
        <f>M525+N525</f>
        <v>0</v>
      </c>
      <c r="J525" s="30"/>
      <c r="K525" s="30"/>
      <c r="L525" s="30"/>
      <c r="M525" s="30"/>
      <c r="N525" s="30"/>
    </row>
    <row r="526" spans="3:14" ht="25.5" hidden="1">
      <c r="C526" s="88" t="s">
        <v>589</v>
      </c>
      <c r="D526" s="34">
        <v>546</v>
      </c>
      <c r="E526" s="31" t="s">
        <v>8</v>
      </c>
      <c r="F526" s="31" t="s">
        <v>5</v>
      </c>
      <c r="G526" s="34" t="s">
        <v>590</v>
      </c>
      <c r="H526" s="31"/>
      <c r="I526" s="30">
        <f>I527</f>
        <v>0</v>
      </c>
      <c r="J526" s="30"/>
      <c r="K526" s="30"/>
      <c r="L526" s="30"/>
      <c r="M526" s="30">
        <f>M527</f>
        <v>77.5</v>
      </c>
      <c r="N526" s="30">
        <f>N527</f>
        <v>0</v>
      </c>
    </row>
    <row r="527" spans="3:14" ht="12.75" hidden="1">
      <c r="C527" s="88" t="s">
        <v>181</v>
      </c>
      <c r="D527" s="34">
        <v>546</v>
      </c>
      <c r="E527" s="31" t="s">
        <v>8</v>
      </c>
      <c r="F527" s="31" t="s">
        <v>5</v>
      </c>
      <c r="G527" s="34" t="s">
        <v>590</v>
      </c>
      <c r="H527" s="31" t="s">
        <v>182</v>
      </c>
      <c r="I527" s="30"/>
      <c r="J527" s="30"/>
      <c r="K527" s="30"/>
      <c r="L527" s="30"/>
      <c r="M527" s="30">
        <v>77.5</v>
      </c>
      <c r="N527" s="30">
        <v>0</v>
      </c>
    </row>
    <row r="528" spans="3:14" ht="25.5" hidden="1">
      <c r="C528" s="88" t="s">
        <v>429</v>
      </c>
      <c r="D528" s="34">
        <v>546</v>
      </c>
      <c r="E528" s="31" t="s">
        <v>8</v>
      </c>
      <c r="F528" s="31" t="s">
        <v>5</v>
      </c>
      <c r="G528" s="34" t="s">
        <v>591</v>
      </c>
      <c r="H528" s="31"/>
      <c r="I528" s="30">
        <f>I529</f>
        <v>0</v>
      </c>
      <c r="J528" s="30"/>
      <c r="K528" s="30"/>
      <c r="L528" s="30"/>
      <c r="M528" s="30">
        <f>M529</f>
        <v>0</v>
      </c>
      <c r="N528" s="30">
        <f>N529</f>
        <v>0</v>
      </c>
    </row>
    <row r="529" spans="3:14" ht="12.75" hidden="1">
      <c r="C529" s="88" t="s">
        <v>181</v>
      </c>
      <c r="D529" s="34">
        <v>546</v>
      </c>
      <c r="E529" s="31" t="s">
        <v>8</v>
      </c>
      <c r="F529" s="31" t="s">
        <v>5</v>
      </c>
      <c r="G529" s="34" t="s">
        <v>591</v>
      </c>
      <c r="H529" s="31" t="s">
        <v>182</v>
      </c>
      <c r="I529" s="30">
        <f>M529+N529</f>
        <v>0</v>
      </c>
      <c r="J529" s="30"/>
      <c r="K529" s="30"/>
      <c r="L529" s="30"/>
      <c r="M529" s="30"/>
      <c r="N529" s="30"/>
    </row>
    <row r="530" spans="3:14" ht="25.5">
      <c r="C530" s="88" t="s">
        <v>592</v>
      </c>
      <c r="D530" s="34">
        <v>546</v>
      </c>
      <c r="E530" s="31" t="s">
        <v>8</v>
      </c>
      <c r="F530" s="31" t="s">
        <v>5</v>
      </c>
      <c r="G530" s="34" t="s">
        <v>588</v>
      </c>
      <c r="H530" s="31"/>
      <c r="I530" s="30">
        <f>I531</f>
        <v>641.3</v>
      </c>
      <c r="J530" s="30"/>
      <c r="K530" s="30"/>
      <c r="L530" s="30"/>
      <c r="M530" s="30"/>
      <c r="N530" s="30"/>
    </row>
    <row r="531" spans="3:14" ht="25.5">
      <c r="C531" s="88" t="s">
        <v>589</v>
      </c>
      <c r="D531" s="34">
        <v>546</v>
      </c>
      <c r="E531" s="31" t="s">
        <v>8</v>
      </c>
      <c r="F531" s="31" t="s">
        <v>5</v>
      </c>
      <c r="G531" s="34" t="s">
        <v>590</v>
      </c>
      <c r="H531" s="31"/>
      <c r="I531" s="30">
        <f>I532</f>
        <v>641.3</v>
      </c>
      <c r="J531" s="30"/>
      <c r="K531" s="30"/>
      <c r="L531" s="30"/>
      <c r="M531" s="30"/>
      <c r="N531" s="30"/>
    </row>
    <row r="532" spans="3:14" ht="12.75">
      <c r="C532" s="88" t="s">
        <v>181</v>
      </c>
      <c r="D532" s="34">
        <v>546</v>
      </c>
      <c r="E532" s="31" t="s">
        <v>8</v>
      </c>
      <c r="F532" s="31" t="s">
        <v>5</v>
      </c>
      <c r="G532" s="34" t="s">
        <v>590</v>
      </c>
      <c r="H532" s="31" t="s">
        <v>182</v>
      </c>
      <c r="I532" s="30">
        <v>641.3</v>
      </c>
      <c r="J532" s="30"/>
      <c r="K532" s="30"/>
      <c r="L532" s="30"/>
      <c r="M532" s="30"/>
      <c r="N532" s="30"/>
    </row>
    <row r="533" spans="3:14" ht="25.5">
      <c r="C533" s="88" t="s">
        <v>430</v>
      </c>
      <c r="D533" s="34">
        <v>546</v>
      </c>
      <c r="E533" s="31" t="s">
        <v>8</v>
      </c>
      <c r="F533" s="31" t="s">
        <v>5</v>
      </c>
      <c r="G533" s="34" t="s">
        <v>593</v>
      </c>
      <c r="H533" s="31"/>
      <c r="I533" s="30">
        <f>I536</f>
        <v>1584.5</v>
      </c>
      <c r="J533" s="30" t="e">
        <f>#REF!+J536+#REF!</f>
        <v>#REF!</v>
      </c>
      <c r="K533" s="30" t="e">
        <f>#REF!+K536+#REF!</f>
        <v>#REF!</v>
      </c>
      <c r="L533" s="30" t="e">
        <f>#REF!+L536+#REF!</f>
        <v>#REF!</v>
      </c>
      <c r="M533" s="30" t="e">
        <f>#REF!+M536+#REF!</f>
        <v>#REF!</v>
      </c>
      <c r="N533" s="30" t="e">
        <f>#REF!+N536+#REF!</f>
        <v>#REF!</v>
      </c>
    </row>
    <row r="534" spans="3:14" ht="25.5" hidden="1">
      <c r="C534" s="88" t="s">
        <v>427</v>
      </c>
      <c r="D534" s="34">
        <v>546</v>
      </c>
      <c r="E534" s="31" t="s">
        <v>8</v>
      </c>
      <c r="F534" s="31" t="s">
        <v>5</v>
      </c>
      <c r="G534" s="34" t="s">
        <v>594</v>
      </c>
      <c r="H534" s="31"/>
      <c r="I534" s="30">
        <f>I535</f>
        <v>0</v>
      </c>
      <c r="J534" s="30"/>
      <c r="K534" s="30"/>
      <c r="L534" s="30"/>
      <c r="M534" s="30">
        <f>M535</f>
        <v>0</v>
      </c>
      <c r="N534" s="30">
        <f>N535</f>
        <v>0</v>
      </c>
    </row>
    <row r="535" spans="3:14" ht="12.75" hidden="1">
      <c r="C535" s="88" t="s">
        <v>181</v>
      </c>
      <c r="D535" s="34">
        <v>546</v>
      </c>
      <c r="E535" s="31" t="s">
        <v>8</v>
      </c>
      <c r="F535" s="31" t="s">
        <v>5</v>
      </c>
      <c r="G535" s="34" t="s">
        <v>431</v>
      </c>
      <c r="H535" s="31" t="s">
        <v>182</v>
      </c>
      <c r="I535" s="30">
        <f>M535+N535</f>
        <v>0</v>
      </c>
      <c r="J535" s="30"/>
      <c r="K535" s="30"/>
      <c r="L535" s="30"/>
      <c r="M535" s="30"/>
      <c r="N535" s="30"/>
    </row>
    <row r="536" spans="3:14" ht="25.5">
      <c r="C536" s="88" t="s">
        <v>589</v>
      </c>
      <c r="D536" s="34">
        <v>546</v>
      </c>
      <c r="E536" s="31" t="s">
        <v>8</v>
      </c>
      <c r="F536" s="31" t="s">
        <v>5</v>
      </c>
      <c r="G536" s="34" t="s">
        <v>594</v>
      </c>
      <c r="H536" s="31"/>
      <c r="I536" s="30">
        <f>I537</f>
        <v>1584.5</v>
      </c>
      <c r="J536" s="30"/>
      <c r="K536" s="30"/>
      <c r="L536" s="30"/>
      <c r="M536" s="30">
        <f>M537</f>
        <v>124</v>
      </c>
      <c r="N536" s="30">
        <f>N537</f>
        <v>0</v>
      </c>
    </row>
    <row r="537" spans="3:14" ht="12.75">
      <c r="C537" s="88" t="s">
        <v>181</v>
      </c>
      <c r="D537" s="34">
        <v>546</v>
      </c>
      <c r="E537" s="31" t="s">
        <v>8</v>
      </c>
      <c r="F537" s="31" t="s">
        <v>5</v>
      </c>
      <c r="G537" s="34" t="s">
        <v>594</v>
      </c>
      <c r="H537" s="31" t="s">
        <v>182</v>
      </c>
      <c r="I537" s="30">
        <v>1584.5</v>
      </c>
      <c r="J537" s="30" t="e">
        <f>#REF!+#REF!</f>
        <v>#REF!</v>
      </c>
      <c r="K537" s="30"/>
      <c r="L537" s="30"/>
      <c r="M537" s="30">
        <v>124</v>
      </c>
      <c r="N537" s="30">
        <v>0</v>
      </c>
    </row>
    <row r="538" spans="3:14" ht="25.5" hidden="1">
      <c r="C538" s="88" t="s">
        <v>429</v>
      </c>
      <c r="D538" s="34">
        <v>546</v>
      </c>
      <c r="E538" s="31" t="s">
        <v>8</v>
      </c>
      <c r="F538" s="31" t="s">
        <v>5</v>
      </c>
      <c r="G538" s="34" t="s">
        <v>432</v>
      </c>
      <c r="H538" s="31"/>
      <c r="I538" s="30">
        <f>I539</f>
        <v>0</v>
      </c>
      <c r="J538" s="30"/>
      <c r="K538" s="30"/>
      <c r="L538" s="30"/>
      <c r="M538" s="30">
        <f>M539</f>
        <v>0</v>
      </c>
      <c r="N538" s="30">
        <f>N539</f>
        <v>0</v>
      </c>
    </row>
    <row r="539" spans="3:14" ht="12.75" hidden="1">
      <c r="C539" s="88" t="s">
        <v>181</v>
      </c>
      <c r="D539" s="34">
        <v>546</v>
      </c>
      <c r="E539" s="31" t="s">
        <v>8</v>
      </c>
      <c r="F539" s="31" t="s">
        <v>5</v>
      </c>
      <c r="G539" s="34" t="s">
        <v>432</v>
      </c>
      <c r="H539" s="31" t="s">
        <v>182</v>
      </c>
      <c r="I539" s="30">
        <f>M539+N539</f>
        <v>0</v>
      </c>
      <c r="J539" s="30"/>
      <c r="K539" s="30"/>
      <c r="L539" s="30"/>
      <c r="M539" s="30"/>
      <c r="N539" s="30"/>
    </row>
    <row r="540" spans="3:14" ht="12.75">
      <c r="C540" s="88" t="s">
        <v>595</v>
      </c>
      <c r="D540" s="34">
        <v>546</v>
      </c>
      <c r="E540" s="31" t="s">
        <v>8</v>
      </c>
      <c r="F540" s="31" t="s">
        <v>5</v>
      </c>
      <c r="G540" s="34" t="s">
        <v>291</v>
      </c>
      <c r="H540" s="31"/>
      <c r="I540" s="30">
        <f>I541</f>
        <v>20</v>
      </c>
      <c r="J540" s="30"/>
      <c r="K540" s="30"/>
      <c r="L540" s="30"/>
      <c r="M540" s="30"/>
      <c r="N540" s="30"/>
    </row>
    <row r="541" spans="3:14" ht="12.75">
      <c r="C541" s="88" t="s">
        <v>292</v>
      </c>
      <c r="D541" s="34">
        <v>546</v>
      </c>
      <c r="E541" s="31" t="s">
        <v>8</v>
      </c>
      <c r="F541" s="31" t="s">
        <v>5</v>
      </c>
      <c r="G541" s="34" t="s">
        <v>293</v>
      </c>
      <c r="H541" s="31"/>
      <c r="I541" s="30">
        <f>I542</f>
        <v>20</v>
      </c>
      <c r="J541" s="30"/>
      <c r="K541" s="30"/>
      <c r="L541" s="30"/>
      <c r="M541" s="30"/>
      <c r="N541" s="30"/>
    </row>
    <row r="542" spans="3:14" ht="12.75">
      <c r="C542" s="88" t="s">
        <v>294</v>
      </c>
      <c r="D542" s="34">
        <v>546</v>
      </c>
      <c r="E542" s="31" t="s">
        <v>8</v>
      </c>
      <c r="F542" s="31" t="s">
        <v>5</v>
      </c>
      <c r="G542" s="34" t="s">
        <v>293</v>
      </c>
      <c r="H542" s="31" t="s">
        <v>295</v>
      </c>
      <c r="I542" s="30">
        <v>20</v>
      </c>
      <c r="J542" s="30"/>
      <c r="K542" s="30"/>
      <c r="L542" s="30"/>
      <c r="M542" s="30"/>
      <c r="N542" s="30"/>
    </row>
    <row r="543" spans="3:14" ht="12.75">
      <c r="C543" s="88" t="s">
        <v>26</v>
      </c>
      <c r="D543" s="34">
        <v>546</v>
      </c>
      <c r="E543" s="31" t="s">
        <v>8</v>
      </c>
      <c r="F543" s="31" t="s">
        <v>3</v>
      </c>
      <c r="G543" s="31"/>
      <c r="H543" s="31"/>
      <c r="I543" s="30">
        <f>I544</f>
        <v>952.9</v>
      </c>
      <c r="J543" s="30"/>
      <c r="K543" s="30" t="e">
        <f>#REF!</f>
        <v>#REF!</v>
      </c>
      <c r="L543" s="30"/>
      <c r="M543" s="30">
        <f aca="true" t="shared" si="56" ref="M543:N545">M544</f>
        <v>0</v>
      </c>
      <c r="N543" s="30">
        <f t="shared" si="56"/>
        <v>34.599999999999994</v>
      </c>
    </row>
    <row r="544" spans="3:14" ht="26.25" customHeight="1">
      <c r="C544" s="88" t="s">
        <v>477</v>
      </c>
      <c r="D544" s="34">
        <v>546</v>
      </c>
      <c r="E544" s="31" t="s">
        <v>8</v>
      </c>
      <c r="F544" s="31" t="s">
        <v>3</v>
      </c>
      <c r="G544" s="31" t="s">
        <v>129</v>
      </c>
      <c r="H544" s="31"/>
      <c r="I544" s="30">
        <f>I545+I550</f>
        <v>952.9</v>
      </c>
      <c r="J544" s="30"/>
      <c r="K544" s="30"/>
      <c r="L544" s="30"/>
      <c r="M544" s="30">
        <f t="shared" si="56"/>
        <v>0</v>
      </c>
      <c r="N544" s="30">
        <f t="shared" si="56"/>
        <v>34.599999999999994</v>
      </c>
    </row>
    <row r="545" spans="3:14" ht="0.75" customHeight="1" hidden="1">
      <c r="C545" s="88" t="s">
        <v>177</v>
      </c>
      <c r="D545" s="34">
        <v>546</v>
      </c>
      <c r="E545" s="31" t="s">
        <v>8</v>
      </c>
      <c r="F545" s="31" t="s">
        <v>3</v>
      </c>
      <c r="G545" s="31" t="s">
        <v>433</v>
      </c>
      <c r="H545" s="31"/>
      <c r="I545" s="30">
        <f>I546</f>
        <v>0</v>
      </c>
      <c r="J545" s="30"/>
      <c r="K545" s="30"/>
      <c r="L545" s="30"/>
      <c r="M545" s="30">
        <f t="shared" si="56"/>
        <v>0</v>
      </c>
      <c r="N545" s="30">
        <f t="shared" si="56"/>
        <v>34.599999999999994</v>
      </c>
    </row>
    <row r="546" spans="3:14" ht="12.75" hidden="1">
      <c r="C546" s="88" t="s">
        <v>434</v>
      </c>
      <c r="D546" s="34">
        <v>546</v>
      </c>
      <c r="E546" s="31" t="s">
        <v>8</v>
      </c>
      <c r="F546" s="31" t="s">
        <v>3</v>
      </c>
      <c r="G546" s="31" t="s">
        <v>435</v>
      </c>
      <c r="H546" s="31"/>
      <c r="I546" s="30">
        <f>I547</f>
        <v>0</v>
      </c>
      <c r="J546" s="30"/>
      <c r="K546" s="30">
        <v>19</v>
      </c>
      <c r="L546" s="30">
        <v>34.6</v>
      </c>
      <c r="M546" s="30">
        <f>M547</f>
        <v>0</v>
      </c>
      <c r="N546" s="30">
        <f>N547</f>
        <v>34.599999999999994</v>
      </c>
    </row>
    <row r="547" spans="3:14" ht="51" hidden="1">
      <c r="C547" s="88" t="s">
        <v>516</v>
      </c>
      <c r="D547" s="34">
        <v>546</v>
      </c>
      <c r="E547" s="31" t="s">
        <v>8</v>
      </c>
      <c r="F547" s="31" t="s">
        <v>3</v>
      </c>
      <c r="G547" s="31" t="s">
        <v>436</v>
      </c>
      <c r="H547" s="31"/>
      <c r="I547" s="30">
        <f>I548+I549</f>
        <v>0</v>
      </c>
      <c r="J547" s="30"/>
      <c r="K547" s="30"/>
      <c r="L547" s="30"/>
      <c r="M547" s="30">
        <f>M548+M549</f>
        <v>0</v>
      </c>
      <c r="N547" s="30">
        <f>N548+N549</f>
        <v>34.599999999999994</v>
      </c>
    </row>
    <row r="548" spans="3:14" ht="12.75" hidden="1">
      <c r="C548" s="88" t="s">
        <v>85</v>
      </c>
      <c r="D548" s="34">
        <v>546</v>
      </c>
      <c r="E548" s="31" t="s">
        <v>8</v>
      </c>
      <c r="F548" s="31" t="s">
        <v>3</v>
      </c>
      <c r="G548" s="31" t="s">
        <v>436</v>
      </c>
      <c r="H548" s="31" t="s">
        <v>86</v>
      </c>
      <c r="I548" s="30">
        <v>0</v>
      </c>
      <c r="J548" s="30"/>
      <c r="K548" s="30"/>
      <c r="L548" s="30"/>
      <c r="M548" s="30"/>
      <c r="N548" s="30">
        <v>25.9</v>
      </c>
    </row>
    <row r="549" spans="3:14" ht="12.75" hidden="1">
      <c r="C549" s="88" t="s">
        <v>87</v>
      </c>
      <c r="D549" s="34">
        <v>546</v>
      </c>
      <c r="E549" s="31" t="s">
        <v>8</v>
      </c>
      <c r="F549" s="31" t="s">
        <v>3</v>
      </c>
      <c r="G549" s="31" t="s">
        <v>436</v>
      </c>
      <c r="H549" s="31" t="s">
        <v>88</v>
      </c>
      <c r="I549" s="30">
        <v>0</v>
      </c>
      <c r="J549" s="30"/>
      <c r="K549" s="30"/>
      <c r="L549" s="30"/>
      <c r="M549" s="30"/>
      <c r="N549" s="30">
        <v>8.7</v>
      </c>
    </row>
    <row r="550" spans="3:14" ht="12.75">
      <c r="C550" s="88" t="s">
        <v>254</v>
      </c>
      <c r="D550" s="34">
        <v>546</v>
      </c>
      <c r="E550" s="31" t="s">
        <v>8</v>
      </c>
      <c r="F550" s="31" t="s">
        <v>3</v>
      </c>
      <c r="G550" s="31" t="s">
        <v>255</v>
      </c>
      <c r="H550" s="31"/>
      <c r="I550" s="30">
        <f>I551</f>
        <v>952.9</v>
      </c>
      <c r="J550" s="30"/>
      <c r="K550" s="30"/>
      <c r="L550" s="30"/>
      <c r="M550" s="30"/>
      <c r="N550" s="30"/>
    </row>
    <row r="551" spans="3:14" ht="12.75">
      <c r="C551" s="88" t="s">
        <v>596</v>
      </c>
      <c r="D551" s="34">
        <v>546</v>
      </c>
      <c r="E551" s="31" t="s">
        <v>8</v>
      </c>
      <c r="F551" s="31" t="s">
        <v>3</v>
      </c>
      <c r="G551" s="31" t="s">
        <v>597</v>
      </c>
      <c r="H551" s="31"/>
      <c r="I551" s="30">
        <f>I552</f>
        <v>952.9</v>
      </c>
      <c r="J551" s="30"/>
      <c r="K551" s="30"/>
      <c r="L551" s="30"/>
      <c r="M551" s="30"/>
      <c r="N551" s="30"/>
    </row>
    <row r="552" spans="3:14" ht="12.75">
      <c r="C552" s="88" t="s">
        <v>598</v>
      </c>
      <c r="D552" s="34">
        <v>546</v>
      </c>
      <c r="E552" s="31" t="s">
        <v>8</v>
      </c>
      <c r="F552" s="31" t="s">
        <v>3</v>
      </c>
      <c r="G552" s="31" t="s">
        <v>599</v>
      </c>
      <c r="H552" s="31"/>
      <c r="I552" s="30">
        <f>I553</f>
        <v>952.9</v>
      </c>
      <c r="J552" s="30"/>
      <c r="K552" s="30"/>
      <c r="L552" s="30"/>
      <c r="M552" s="30"/>
      <c r="N552" s="30"/>
    </row>
    <row r="553" spans="3:14" ht="12.75">
      <c r="C553" s="88" t="s">
        <v>87</v>
      </c>
      <c r="D553" s="34">
        <v>546</v>
      </c>
      <c r="E553" s="31" t="s">
        <v>8</v>
      </c>
      <c r="F553" s="31" t="s">
        <v>3</v>
      </c>
      <c r="G553" s="31" t="s">
        <v>599</v>
      </c>
      <c r="H553" s="31" t="s">
        <v>88</v>
      </c>
      <c r="I553" s="30">
        <v>952.9</v>
      </c>
      <c r="J553" s="30"/>
      <c r="K553" s="30"/>
      <c r="L553" s="30"/>
      <c r="M553" s="30"/>
      <c r="N553" s="30"/>
    </row>
    <row r="554" spans="3:14" ht="12.75">
      <c r="C554" s="88" t="s">
        <v>32</v>
      </c>
      <c r="D554" s="34">
        <v>546</v>
      </c>
      <c r="E554" s="31" t="s">
        <v>22</v>
      </c>
      <c r="F554" s="31"/>
      <c r="G554" s="31"/>
      <c r="H554" s="31"/>
      <c r="I554" s="30">
        <f aca="true" t="shared" si="57" ref="I554:N555">I555</f>
        <v>5235.300000000001</v>
      </c>
      <c r="J554" s="30" t="e">
        <f t="shared" si="57"/>
        <v>#REF!</v>
      </c>
      <c r="K554" s="30" t="e">
        <f t="shared" si="57"/>
        <v>#REF!</v>
      </c>
      <c r="L554" s="30">
        <f t="shared" si="57"/>
        <v>0</v>
      </c>
      <c r="M554" s="30">
        <f t="shared" si="57"/>
        <v>4215.8</v>
      </c>
      <c r="N554" s="30">
        <f t="shared" si="57"/>
        <v>477.5</v>
      </c>
    </row>
    <row r="555" spans="3:14" ht="12.75">
      <c r="C555" s="88" t="s">
        <v>33</v>
      </c>
      <c r="D555" s="34">
        <v>546</v>
      </c>
      <c r="E555" s="31" t="s">
        <v>22</v>
      </c>
      <c r="F555" s="31" t="s">
        <v>6</v>
      </c>
      <c r="G555" s="31"/>
      <c r="H555" s="31"/>
      <c r="I555" s="30">
        <f t="shared" si="57"/>
        <v>5235.300000000001</v>
      </c>
      <c r="J555" s="30" t="e">
        <f>#REF!+#REF!</f>
        <v>#REF!</v>
      </c>
      <c r="K555" s="30" t="e">
        <f>#REF!+#REF!</f>
        <v>#REF!</v>
      </c>
      <c r="L555" s="30"/>
      <c r="M555" s="30">
        <f t="shared" si="57"/>
        <v>4215.8</v>
      </c>
      <c r="N555" s="30">
        <f t="shared" si="57"/>
        <v>477.5</v>
      </c>
    </row>
    <row r="556" spans="3:14" ht="25.5">
      <c r="C556" s="88" t="s">
        <v>437</v>
      </c>
      <c r="D556" s="34">
        <v>546</v>
      </c>
      <c r="E556" s="31" t="s">
        <v>22</v>
      </c>
      <c r="F556" s="31" t="s">
        <v>6</v>
      </c>
      <c r="G556" s="31" t="s">
        <v>438</v>
      </c>
      <c r="H556" s="31"/>
      <c r="I556" s="30">
        <f>I557+I564+I569+I573</f>
        <v>5235.300000000001</v>
      </c>
      <c r="J556" s="30"/>
      <c r="K556" s="30"/>
      <c r="L556" s="30"/>
      <c r="M556" s="30">
        <f>M557+M564+M569+M573</f>
        <v>4215.8</v>
      </c>
      <c r="N556" s="30">
        <f>N557+N564+N569+N573</f>
        <v>477.5</v>
      </c>
    </row>
    <row r="557" spans="3:14" ht="12.75">
      <c r="C557" s="88" t="s">
        <v>439</v>
      </c>
      <c r="D557" s="34">
        <v>546</v>
      </c>
      <c r="E557" s="31" t="s">
        <v>22</v>
      </c>
      <c r="F557" s="31" t="s">
        <v>6</v>
      </c>
      <c r="G557" s="31" t="s">
        <v>440</v>
      </c>
      <c r="H557" s="31"/>
      <c r="I557" s="30">
        <f>I558+I560+I562</f>
        <v>4249.700000000001</v>
      </c>
      <c r="J557" s="30"/>
      <c r="K557" s="30"/>
      <c r="L557" s="30"/>
      <c r="M557" s="30">
        <f>M558+M560+M562</f>
        <v>3680.8</v>
      </c>
      <c r="N557" s="30">
        <f>N558+N560+N562</f>
        <v>150</v>
      </c>
    </row>
    <row r="558" spans="3:14" ht="12.75">
      <c r="C558" s="88" t="s">
        <v>313</v>
      </c>
      <c r="D558" s="34">
        <v>546</v>
      </c>
      <c r="E558" s="31" t="s">
        <v>22</v>
      </c>
      <c r="F558" s="31" t="s">
        <v>6</v>
      </c>
      <c r="G558" s="31" t="s">
        <v>441</v>
      </c>
      <c r="H558" s="31"/>
      <c r="I558" s="30">
        <f>I559</f>
        <v>4026.8</v>
      </c>
      <c r="J558" s="30"/>
      <c r="K558" s="30"/>
      <c r="L558" s="30"/>
      <c r="M558" s="30">
        <f>M559</f>
        <v>3580.8</v>
      </c>
      <c r="N558" s="30">
        <f>N559</f>
        <v>0</v>
      </c>
    </row>
    <row r="559" spans="3:14" ht="12.75">
      <c r="C559" s="88" t="s">
        <v>123</v>
      </c>
      <c r="D559" s="34">
        <v>546</v>
      </c>
      <c r="E559" s="31" t="s">
        <v>22</v>
      </c>
      <c r="F559" s="31" t="s">
        <v>6</v>
      </c>
      <c r="G559" s="31" t="s">
        <v>441</v>
      </c>
      <c r="H559" s="31" t="s">
        <v>124</v>
      </c>
      <c r="I559" s="30">
        <v>4026.8</v>
      </c>
      <c r="J559" s="30"/>
      <c r="K559" s="30"/>
      <c r="L559" s="30"/>
      <c r="M559" s="30">
        <v>3580.8</v>
      </c>
      <c r="N559" s="30">
        <v>0</v>
      </c>
    </row>
    <row r="560" spans="3:14" ht="12.75">
      <c r="C560" s="88" t="s">
        <v>442</v>
      </c>
      <c r="D560" s="34">
        <v>546</v>
      </c>
      <c r="E560" s="31" t="s">
        <v>22</v>
      </c>
      <c r="F560" s="31" t="s">
        <v>6</v>
      </c>
      <c r="G560" s="31" t="s">
        <v>443</v>
      </c>
      <c r="H560" s="31"/>
      <c r="I560" s="30">
        <f aca="true" t="shared" si="58" ref="I560:N560">I561</f>
        <v>41.9</v>
      </c>
      <c r="J560" s="30">
        <f t="shared" si="58"/>
        <v>0</v>
      </c>
      <c r="K560" s="30">
        <f t="shared" si="58"/>
        <v>0</v>
      </c>
      <c r="L560" s="30">
        <f t="shared" si="58"/>
        <v>0</v>
      </c>
      <c r="M560" s="30">
        <f t="shared" si="58"/>
        <v>100</v>
      </c>
      <c r="N560" s="30">
        <f t="shared" si="58"/>
        <v>0</v>
      </c>
    </row>
    <row r="561" spans="3:14" ht="12.75">
      <c r="C561" s="88" t="s">
        <v>123</v>
      </c>
      <c r="D561" s="34">
        <v>546</v>
      </c>
      <c r="E561" s="31" t="s">
        <v>22</v>
      </c>
      <c r="F561" s="31" t="s">
        <v>6</v>
      </c>
      <c r="G561" s="31" t="s">
        <v>443</v>
      </c>
      <c r="H561" s="31" t="s">
        <v>124</v>
      </c>
      <c r="I561" s="30">
        <v>41.9</v>
      </c>
      <c r="J561" s="30"/>
      <c r="K561" s="30"/>
      <c r="L561" s="30"/>
      <c r="M561" s="30">
        <v>100</v>
      </c>
      <c r="N561" s="30">
        <v>0</v>
      </c>
    </row>
    <row r="562" spans="3:14" ht="38.25">
      <c r="C562" s="88" t="s">
        <v>514</v>
      </c>
      <c r="D562" s="34">
        <v>546</v>
      </c>
      <c r="E562" s="31" t="s">
        <v>22</v>
      </c>
      <c r="F562" s="31" t="s">
        <v>6</v>
      </c>
      <c r="G562" s="31" t="s">
        <v>444</v>
      </c>
      <c r="H562" s="31"/>
      <c r="I562" s="30">
        <f>I563</f>
        <v>181</v>
      </c>
      <c r="J562" s="30"/>
      <c r="K562" s="30"/>
      <c r="L562" s="30"/>
      <c r="M562" s="30">
        <f>M563</f>
        <v>0</v>
      </c>
      <c r="N562" s="30">
        <f>N563</f>
        <v>150</v>
      </c>
    </row>
    <row r="563" spans="3:14" ht="12.75">
      <c r="C563" s="88" t="s">
        <v>123</v>
      </c>
      <c r="D563" s="34">
        <v>546</v>
      </c>
      <c r="E563" s="31" t="s">
        <v>22</v>
      </c>
      <c r="F563" s="31" t="s">
        <v>6</v>
      </c>
      <c r="G563" s="31" t="s">
        <v>444</v>
      </c>
      <c r="H563" s="31" t="s">
        <v>124</v>
      </c>
      <c r="I563" s="30">
        <v>181</v>
      </c>
      <c r="J563" s="30"/>
      <c r="K563" s="30"/>
      <c r="L563" s="30"/>
      <c r="M563" s="30">
        <v>0</v>
      </c>
      <c r="N563" s="30">
        <v>150</v>
      </c>
    </row>
    <row r="564" spans="3:14" ht="12.75">
      <c r="C564" s="88" t="s">
        <v>445</v>
      </c>
      <c r="D564" s="34">
        <v>546</v>
      </c>
      <c r="E564" s="31" t="s">
        <v>22</v>
      </c>
      <c r="F564" s="31" t="s">
        <v>6</v>
      </c>
      <c r="G564" s="31" t="s">
        <v>446</v>
      </c>
      <c r="H564" s="31"/>
      <c r="I564" s="30">
        <f>I567+I565</f>
        <v>270.1</v>
      </c>
      <c r="J564" s="30">
        <f>J567</f>
        <v>0</v>
      </c>
      <c r="K564" s="30">
        <f>K567</f>
        <v>0</v>
      </c>
      <c r="L564" s="30">
        <f>L567</f>
        <v>0</v>
      </c>
      <c r="M564" s="30">
        <f>M567</f>
        <v>0</v>
      </c>
      <c r="N564" s="30">
        <f>N567</f>
        <v>247.5</v>
      </c>
    </row>
    <row r="565" spans="3:14" ht="12.75">
      <c r="C565" s="88" t="s">
        <v>442</v>
      </c>
      <c r="D565" s="34">
        <v>546</v>
      </c>
      <c r="E565" s="31" t="s">
        <v>22</v>
      </c>
      <c r="F565" s="31" t="s">
        <v>6</v>
      </c>
      <c r="G565" s="31" t="s">
        <v>447</v>
      </c>
      <c r="H565" s="31"/>
      <c r="I565" s="30">
        <f>I566</f>
        <v>22.6</v>
      </c>
      <c r="J565" s="30"/>
      <c r="K565" s="30"/>
      <c r="L565" s="30"/>
      <c r="M565" s="30"/>
      <c r="N565" s="30"/>
    </row>
    <row r="566" spans="3:14" ht="12.75">
      <c r="C566" s="88" t="s">
        <v>123</v>
      </c>
      <c r="D566" s="34">
        <v>546</v>
      </c>
      <c r="E566" s="31"/>
      <c r="F566" s="31" t="s">
        <v>6</v>
      </c>
      <c r="G566" s="31" t="s">
        <v>447</v>
      </c>
      <c r="H566" s="31" t="s">
        <v>124</v>
      </c>
      <c r="I566" s="30">
        <v>22.6</v>
      </c>
      <c r="J566" s="30"/>
      <c r="K566" s="30"/>
      <c r="L566" s="30"/>
      <c r="M566" s="30"/>
      <c r="N566" s="30"/>
    </row>
    <row r="567" spans="3:14" ht="42" customHeight="1">
      <c r="C567" s="88" t="s">
        <v>514</v>
      </c>
      <c r="D567" s="34">
        <v>546</v>
      </c>
      <c r="E567" s="31" t="s">
        <v>22</v>
      </c>
      <c r="F567" s="31" t="s">
        <v>6</v>
      </c>
      <c r="G567" s="31" t="s">
        <v>448</v>
      </c>
      <c r="H567" s="31"/>
      <c r="I567" s="30">
        <f>I568</f>
        <v>247.5</v>
      </c>
      <c r="J567" s="30"/>
      <c r="K567" s="30"/>
      <c r="L567" s="30"/>
      <c r="M567" s="30">
        <f>M568</f>
        <v>0</v>
      </c>
      <c r="N567" s="30">
        <f>N568</f>
        <v>247.5</v>
      </c>
    </row>
    <row r="568" spans="3:14" ht="12.75">
      <c r="C568" s="88" t="s">
        <v>123</v>
      </c>
      <c r="D568" s="34">
        <v>546</v>
      </c>
      <c r="E568" s="31" t="s">
        <v>22</v>
      </c>
      <c r="F568" s="31" t="s">
        <v>6</v>
      </c>
      <c r="G568" s="31" t="s">
        <v>448</v>
      </c>
      <c r="H568" s="31" t="s">
        <v>124</v>
      </c>
      <c r="I568" s="30">
        <v>247.5</v>
      </c>
      <c r="J568" s="30"/>
      <c r="K568" s="30"/>
      <c r="L568" s="30"/>
      <c r="M568" s="30"/>
      <c r="N568" s="30">
        <v>247.5</v>
      </c>
    </row>
    <row r="569" spans="3:14" ht="25.5">
      <c r="C569" s="88" t="s">
        <v>449</v>
      </c>
      <c r="D569" s="34">
        <v>546</v>
      </c>
      <c r="E569" s="31" t="s">
        <v>22</v>
      </c>
      <c r="F569" s="31" t="s">
        <v>6</v>
      </c>
      <c r="G569" s="31" t="s">
        <v>450</v>
      </c>
      <c r="H569" s="31"/>
      <c r="I569" s="30">
        <f>I570</f>
        <v>40.5</v>
      </c>
      <c r="J569" s="30"/>
      <c r="K569" s="30"/>
      <c r="L569" s="30"/>
      <c r="M569" s="30">
        <f>M570</f>
        <v>40</v>
      </c>
      <c r="N569" s="30">
        <f>N570</f>
        <v>0</v>
      </c>
    </row>
    <row r="570" spans="3:14" ht="12.75">
      <c r="C570" s="88" t="s">
        <v>442</v>
      </c>
      <c r="D570" s="34">
        <v>546</v>
      </c>
      <c r="E570" s="31" t="s">
        <v>22</v>
      </c>
      <c r="F570" s="31" t="s">
        <v>6</v>
      </c>
      <c r="G570" s="31" t="s">
        <v>451</v>
      </c>
      <c r="H570" s="31"/>
      <c r="I570" s="30">
        <f>I571+I572</f>
        <v>40.5</v>
      </c>
      <c r="J570" s="30"/>
      <c r="K570" s="30"/>
      <c r="L570" s="30"/>
      <c r="M570" s="30">
        <f>M571</f>
        <v>40</v>
      </c>
      <c r="N570" s="30">
        <f>N571</f>
        <v>0</v>
      </c>
    </row>
    <row r="571" spans="3:14" ht="12.75">
      <c r="C571" s="88" t="s">
        <v>87</v>
      </c>
      <c r="D571" s="34">
        <v>546</v>
      </c>
      <c r="E571" s="31" t="s">
        <v>22</v>
      </c>
      <c r="F571" s="31" t="s">
        <v>6</v>
      </c>
      <c r="G571" s="31" t="s">
        <v>451</v>
      </c>
      <c r="H571" s="31" t="s">
        <v>88</v>
      </c>
      <c r="I571" s="30">
        <v>20.7</v>
      </c>
      <c r="J571" s="30"/>
      <c r="K571" s="30"/>
      <c r="L571" s="30"/>
      <c r="M571" s="30">
        <v>40</v>
      </c>
      <c r="N571" s="30"/>
    </row>
    <row r="572" spans="3:14" ht="12.75">
      <c r="C572" s="88" t="s">
        <v>600</v>
      </c>
      <c r="D572" s="34">
        <v>546</v>
      </c>
      <c r="E572" s="31" t="s">
        <v>22</v>
      </c>
      <c r="F572" s="31" t="s">
        <v>6</v>
      </c>
      <c r="G572" s="31" t="s">
        <v>451</v>
      </c>
      <c r="H572" s="31" t="s">
        <v>124</v>
      </c>
      <c r="I572" s="30">
        <v>19.8</v>
      </c>
      <c r="J572" s="30"/>
      <c r="K572" s="30"/>
      <c r="L572" s="62"/>
      <c r="M572" s="30"/>
      <c r="N572" s="30"/>
    </row>
    <row r="573" spans="3:14" ht="18.75" customHeight="1">
      <c r="C573" s="88" t="s">
        <v>452</v>
      </c>
      <c r="D573" s="34">
        <v>546</v>
      </c>
      <c r="E573" s="31" t="s">
        <v>22</v>
      </c>
      <c r="F573" s="31" t="s">
        <v>6</v>
      </c>
      <c r="G573" s="31" t="s">
        <v>453</v>
      </c>
      <c r="H573" s="31"/>
      <c r="I573" s="30">
        <f>I576+I580+I574</f>
        <v>675</v>
      </c>
      <c r="J573" s="30"/>
      <c r="K573" s="30"/>
      <c r="L573" s="62"/>
      <c r="M573" s="30">
        <f>M576+M580</f>
        <v>495</v>
      </c>
      <c r="N573" s="30">
        <f>N576+N580</f>
        <v>80</v>
      </c>
    </row>
    <row r="574" spans="3:14" ht="18.75" customHeight="1">
      <c r="C574" s="88" t="s">
        <v>442</v>
      </c>
      <c r="D574" s="34">
        <v>546</v>
      </c>
      <c r="E574" s="31" t="s">
        <v>22</v>
      </c>
      <c r="F574" s="31" t="s">
        <v>6</v>
      </c>
      <c r="G574" s="31" t="s">
        <v>601</v>
      </c>
      <c r="H574" s="31"/>
      <c r="I574" s="30">
        <f>I575</f>
        <v>100</v>
      </c>
      <c r="J574" s="30"/>
      <c r="K574" s="30"/>
      <c r="L574" s="62"/>
      <c r="M574" s="30"/>
      <c r="N574" s="30"/>
    </row>
    <row r="575" spans="3:14" ht="25.5">
      <c r="C575" s="88" t="s">
        <v>319</v>
      </c>
      <c r="D575" s="34">
        <v>546</v>
      </c>
      <c r="E575" s="31" t="s">
        <v>22</v>
      </c>
      <c r="F575" s="31" t="s">
        <v>6</v>
      </c>
      <c r="G575" s="31" t="s">
        <v>601</v>
      </c>
      <c r="H575" s="31" t="s">
        <v>320</v>
      </c>
      <c r="I575" s="30">
        <v>100</v>
      </c>
      <c r="J575" s="30"/>
      <c r="K575" s="30"/>
      <c r="L575" s="62"/>
      <c r="M575" s="30"/>
      <c r="N575" s="30"/>
    </row>
    <row r="576" spans="3:14" ht="38.25">
      <c r="C576" s="88" t="s">
        <v>514</v>
      </c>
      <c r="D576" s="34">
        <v>546</v>
      </c>
      <c r="E576" s="31" t="s">
        <v>22</v>
      </c>
      <c r="F576" s="31" t="s">
        <v>6</v>
      </c>
      <c r="G576" s="31" t="s">
        <v>454</v>
      </c>
      <c r="H576" s="31"/>
      <c r="I576" s="30">
        <f>I577</f>
        <v>80</v>
      </c>
      <c r="J576" s="30"/>
      <c r="K576" s="30"/>
      <c r="L576" s="62"/>
      <c r="M576" s="30">
        <f>M577</f>
        <v>0</v>
      </c>
      <c r="N576" s="30">
        <f>N577</f>
        <v>80</v>
      </c>
    </row>
    <row r="577" spans="3:14" ht="36" customHeight="1">
      <c r="C577" s="88" t="s">
        <v>514</v>
      </c>
      <c r="D577" s="34">
        <v>546</v>
      </c>
      <c r="E577" s="31" t="s">
        <v>22</v>
      </c>
      <c r="F577" s="31" t="s">
        <v>6</v>
      </c>
      <c r="G577" s="31" t="s">
        <v>454</v>
      </c>
      <c r="H577" s="31"/>
      <c r="I577" s="30">
        <f>I579</f>
        <v>80</v>
      </c>
      <c r="J577" s="30"/>
      <c r="K577" s="30"/>
      <c r="L577" s="62"/>
      <c r="M577" s="30">
        <f>M578+M579</f>
        <v>0</v>
      </c>
      <c r="N577" s="30">
        <f>N578+N579</f>
        <v>80</v>
      </c>
    </row>
    <row r="578" spans="3:14" ht="3" customHeight="1" hidden="1">
      <c r="C578" s="88" t="s">
        <v>87</v>
      </c>
      <c r="D578" s="34">
        <v>546</v>
      </c>
      <c r="E578" s="31" t="s">
        <v>22</v>
      </c>
      <c r="F578" s="31" t="s">
        <v>6</v>
      </c>
      <c r="G578" s="31" t="s">
        <v>454</v>
      </c>
      <c r="H578" s="31" t="s">
        <v>88</v>
      </c>
      <c r="I578" s="30">
        <f>M578+N578</f>
        <v>0</v>
      </c>
      <c r="J578" s="30"/>
      <c r="K578" s="30"/>
      <c r="L578" s="62"/>
      <c r="M578" s="30">
        <v>0</v>
      </c>
      <c r="N578" s="30"/>
    </row>
    <row r="579" spans="3:14" ht="16.5" customHeight="1">
      <c r="C579" s="88" t="s">
        <v>123</v>
      </c>
      <c r="D579" s="34">
        <v>546</v>
      </c>
      <c r="E579" s="31" t="s">
        <v>22</v>
      </c>
      <c r="F579" s="31" t="s">
        <v>6</v>
      </c>
      <c r="G579" s="31" t="s">
        <v>454</v>
      </c>
      <c r="H579" s="31" t="s">
        <v>124</v>
      </c>
      <c r="I579" s="30">
        <f>M579+N579</f>
        <v>80</v>
      </c>
      <c r="J579" s="30"/>
      <c r="K579" s="30"/>
      <c r="L579" s="62"/>
      <c r="M579" s="30">
        <v>0</v>
      </c>
      <c r="N579" s="30">
        <v>80</v>
      </c>
    </row>
    <row r="580" spans="3:14" ht="43.5" customHeight="1">
      <c r="C580" s="88" t="s">
        <v>455</v>
      </c>
      <c r="D580" s="34">
        <v>546</v>
      </c>
      <c r="E580" s="31" t="s">
        <v>22</v>
      </c>
      <c r="F580" s="31" t="s">
        <v>6</v>
      </c>
      <c r="G580" s="31" t="s">
        <v>456</v>
      </c>
      <c r="H580" s="31"/>
      <c r="I580" s="30">
        <f>I581</f>
        <v>495</v>
      </c>
      <c r="J580" s="30"/>
      <c r="K580" s="30"/>
      <c r="L580" s="62"/>
      <c r="M580" s="30">
        <f>M581</f>
        <v>495</v>
      </c>
      <c r="N580" s="30">
        <f>N581</f>
        <v>0</v>
      </c>
    </row>
    <row r="581" spans="3:14" ht="18" customHeight="1">
      <c r="C581" s="88" t="s">
        <v>159</v>
      </c>
      <c r="D581" s="34">
        <v>546</v>
      </c>
      <c r="E581" s="31" t="s">
        <v>22</v>
      </c>
      <c r="F581" s="31" t="s">
        <v>6</v>
      </c>
      <c r="G581" s="31" t="s">
        <v>456</v>
      </c>
      <c r="H581" s="31" t="s">
        <v>160</v>
      </c>
      <c r="I581" s="30">
        <f>M581+N581</f>
        <v>495</v>
      </c>
      <c r="J581" s="30"/>
      <c r="K581" s="30"/>
      <c r="L581" s="62"/>
      <c r="M581" s="30">
        <v>495</v>
      </c>
      <c r="N581" s="30">
        <v>0</v>
      </c>
    </row>
    <row r="582" spans="3:14" ht="15.75">
      <c r="C582" s="130" t="s">
        <v>457</v>
      </c>
      <c r="D582" s="131">
        <v>547</v>
      </c>
      <c r="E582" s="131"/>
      <c r="F582" s="131"/>
      <c r="G582" s="131"/>
      <c r="H582" s="131"/>
      <c r="I582" s="132">
        <f>I583</f>
        <v>2255.5</v>
      </c>
      <c r="J582" s="40"/>
      <c r="K582" s="41"/>
      <c r="L582" s="39"/>
      <c r="M582" s="28" t="e">
        <f>#REF!</f>
        <v>#REF!</v>
      </c>
      <c r="N582" s="28" t="e">
        <f>#REF!</f>
        <v>#REF!</v>
      </c>
    </row>
    <row r="583" spans="3:14" ht="15.75">
      <c r="C583" s="90" t="s">
        <v>41</v>
      </c>
      <c r="D583" s="34">
        <v>547</v>
      </c>
      <c r="E583" s="31" t="s">
        <v>2</v>
      </c>
      <c r="F583" s="34"/>
      <c r="G583" s="34"/>
      <c r="H583" s="34"/>
      <c r="I583" s="30">
        <f>I584+I589</f>
        <v>2255.5</v>
      </c>
      <c r="J583" s="40"/>
      <c r="K583" s="41"/>
      <c r="L583" s="39"/>
      <c r="M583" s="28"/>
      <c r="N583" s="28"/>
    </row>
    <row r="584" spans="3:14" ht="25.5">
      <c r="C584" s="90" t="s">
        <v>57</v>
      </c>
      <c r="D584" s="31" t="s">
        <v>602</v>
      </c>
      <c r="E584" s="31" t="s">
        <v>2</v>
      </c>
      <c r="F584" s="31" t="s">
        <v>6</v>
      </c>
      <c r="G584" s="31"/>
      <c r="H584" s="34"/>
      <c r="I584" s="30">
        <f>I585</f>
        <v>986.9</v>
      </c>
      <c r="J584" s="40"/>
      <c r="K584" s="41"/>
      <c r="L584" s="39"/>
      <c r="M584" s="28"/>
      <c r="N584" s="28"/>
    </row>
    <row r="585" spans="3:14" ht="15.75">
      <c r="C585" s="90" t="s">
        <v>259</v>
      </c>
      <c r="D585" s="31">
        <v>547</v>
      </c>
      <c r="E585" s="31" t="s">
        <v>2</v>
      </c>
      <c r="F585" s="31" t="s">
        <v>6</v>
      </c>
      <c r="G585" s="31" t="s">
        <v>260</v>
      </c>
      <c r="H585" s="34"/>
      <c r="I585" s="30">
        <f>I586</f>
        <v>986.9</v>
      </c>
      <c r="J585" s="40"/>
      <c r="K585" s="41"/>
      <c r="L585" s="39"/>
      <c r="M585" s="28"/>
      <c r="N585" s="28"/>
    </row>
    <row r="586" spans="3:14" ht="15.75">
      <c r="C586" s="90" t="s">
        <v>261</v>
      </c>
      <c r="D586" s="31">
        <v>547</v>
      </c>
      <c r="E586" s="31" t="s">
        <v>2</v>
      </c>
      <c r="F586" s="31" t="s">
        <v>603</v>
      </c>
      <c r="G586" s="31" t="s">
        <v>604</v>
      </c>
      <c r="H586" s="34"/>
      <c r="I586" s="30">
        <f>I587</f>
        <v>986.9</v>
      </c>
      <c r="J586" s="40"/>
      <c r="K586" s="41"/>
      <c r="L586" s="39"/>
      <c r="M586" s="28"/>
      <c r="N586" s="28"/>
    </row>
    <row r="587" spans="3:14" ht="15.75">
      <c r="C587" s="90" t="s">
        <v>85</v>
      </c>
      <c r="D587" s="31">
        <v>547</v>
      </c>
      <c r="E587" s="31" t="s">
        <v>2</v>
      </c>
      <c r="F587" s="31" t="s">
        <v>603</v>
      </c>
      <c r="G587" s="31" t="s">
        <v>264</v>
      </c>
      <c r="H587" s="34"/>
      <c r="I587" s="30">
        <f>I588</f>
        <v>986.9</v>
      </c>
      <c r="J587" s="40"/>
      <c r="K587" s="41"/>
      <c r="L587" s="39"/>
      <c r="M587" s="28"/>
      <c r="N587" s="28"/>
    </row>
    <row r="588" spans="3:14" ht="15.75">
      <c r="C588" s="88" t="s">
        <v>85</v>
      </c>
      <c r="D588" s="31">
        <v>547</v>
      </c>
      <c r="E588" s="31" t="s">
        <v>2</v>
      </c>
      <c r="F588" s="31" t="s">
        <v>6</v>
      </c>
      <c r="G588" s="31" t="s">
        <v>264</v>
      </c>
      <c r="H588" s="34">
        <v>120</v>
      </c>
      <c r="I588" s="30">
        <v>986.9</v>
      </c>
      <c r="J588" s="40"/>
      <c r="K588" s="41"/>
      <c r="L588" s="39"/>
      <c r="M588" s="28"/>
      <c r="N588" s="28"/>
    </row>
    <row r="589" spans="3:14" ht="25.5">
      <c r="C589" s="88" t="s">
        <v>61</v>
      </c>
      <c r="D589" s="34">
        <v>547</v>
      </c>
      <c r="E589" s="31" t="s">
        <v>2</v>
      </c>
      <c r="F589" s="31" t="s">
        <v>5</v>
      </c>
      <c r="G589" s="63"/>
      <c r="H589" s="63"/>
      <c r="I589" s="30">
        <f>I590+I595</f>
        <v>1268.6</v>
      </c>
      <c r="J589" s="30">
        <f>J590+J595</f>
        <v>973</v>
      </c>
      <c r="K589" s="30">
        <f>K590+K595</f>
        <v>392.7</v>
      </c>
      <c r="L589" s="30"/>
      <c r="M589" s="30">
        <f>M590+M595</f>
        <v>912.1</v>
      </c>
      <c r="N589" s="30">
        <f>N590+N595</f>
        <v>277</v>
      </c>
    </row>
    <row r="590" spans="3:14" ht="12.75">
      <c r="C590" s="90" t="s">
        <v>273</v>
      </c>
      <c r="D590" s="34">
        <v>547</v>
      </c>
      <c r="E590" s="31" t="s">
        <v>2</v>
      </c>
      <c r="F590" s="31" t="s">
        <v>5</v>
      </c>
      <c r="G590" s="34" t="s">
        <v>274</v>
      </c>
      <c r="H590" s="31"/>
      <c r="I590" s="30">
        <f aca="true" t="shared" si="59" ref="I590:N591">I591</f>
        <v>277</v>
      </c>
      <c r="J590" s="30">
        <f t="shared" si="59"/>
        <v>0</v>
      </c>
      <c r="K590" s="30">
        <f t="shared" si="59"/>
        <v>392.7</v>
      </c>
      <c r="L590" s="30"/>
      <c r="M590" s="30">
        <f t="shared" si="59"/>
        <v>0</v>
      </c>
      <c r="N590" s="30">
        <f t="shared" si="59"/>
        <v>277</v>
      </c>
    </row>
    <row r="591" spans="3:14" ht="12.75">
      <c r="C591" s="88" t="s">
        <v>458</v>
      </c>
      <c r="D591" s="34">
        <v>547</v>
      </c>
      <c r="E591" s="31" t="s">
        <v>2</v>
      </c>
      <c r="F591" s="31" t="s">
        <v>5</v>
      </c>
      <c r="G591" s="34" t="s">
        <v>276</v>
      </c>
      <c r="H591" s="31"/>
      <c r="I591" s="30">
        <f t="shared" si="59"/>
        <v>277</v>
      </c>
      <c r="J591" s="30">
        <f t="shared" si="59"/>
        <v>0</v>
      </c>
      <c r="K591" s="30">
        <f t="shared" si="59"/>
        <v>392.7</v>
      </c>
      <c r="L591" s="30"/>
      <c r="M591" s="30">
        <f t="shared" si="59"/>
        <v>0</v>
      </c>
      <c r="N591" s="30">
        <f t="shared" si="59"/>
        <v>277</v>
      </c>
    </row>
    <row r="592" spans="3:14" ht="25.5">
      <c r="C592" s="88" t="s">
        <v>459</v>
      </c>
      <c r="D592" s="34">
        <v>547</v>
      </c>
      <c r="E592" s="31" t="s">
        <v>2</v>
      </c>
      <c r="F592" s="31" t="s">
        <v>5</v>
      </c>
      <c r="G592" s="34" t="s">
        <v>605</v>
      </c>
      <c r="H592" s="31"/>
      <c r="I592" s="30">
        <f>I593+I594</f>
        <v>277</v>
      </c>
      <c r="J592" s="30">
        <f>J593+J594</f>
        <v>0</v>
      </c>
      <c r="K592" s="30">
        <f>K593+K594</f>
        <v>392.7</v>
      </c>
      <c r="L592" s="30">
        <v>205.6</v>
      </c>
      <c r="M592" s="30">
        <f>M593+M594</f>
        <v>0</v>
      </c>
      <c r="N592" s="30">
        <f>N593+N594</f>
        <v>277</v>
      </c>
    </row>
    <row r="593" spans="3:14" ht="12.75">
      <c r="C593" s="88" t="s">
        <v>85</v>
      </c>
      <c r="D593" s="34">
        <v>547</v>
      </c>
      <c r="E593" s="31" t="s">
        <v>2</v>
      </c>
      <c r="F593" s="31" t="s">
        <v>5</v>
      </c>
      <c r="G593" s="34" t="s">
        <v>605</v>
      </c>
      <c r="H593" s="31" t="s">
        <v>86</v>
      </c>
      <c r="I593" s="30">
        <v>254.8</v>
      </c>
      <c r="J593" s="30"/>
      <c r="K593" s="30">
        <v>358.8</v>
      </c>
      <c r="L593" s="30"/>
      <c r="M593" s="30"/>
      <c r="N593" s="30">
        <v>254.8</v>
      </c>
    </row>
    <row r="594" spans="3:14" ht="12.75">
      <c r="C594" s="88" t="s">
        <v>87</v>
      </c>
      <c r="D594" s="34">
        <v>547</v>
      </c>
      <c r="E594" s="31" t="s">
        <v>2</v>
      </c>
      <c r="F594" s="31" t="s">
        <v>5</v>
      </c>
      <c r="G594" s="34" t="s">
        <v>605</v>
      </c>
      <c r="H594" s="31" t="s">
        <v>88</v>
      </c>
      <c r="I594" s="30">
        <v>22.2</v>
      </c>
      <c r="J594" s="30"/>
      <c r="K594" s="30">
        <v>33.9</v>
      </c>
      <c r="L594" s="30"/>
      <c r="M594" s="30"/>
      <c r="N594" s="30">
        <v>22.2</v>
      </c>
    </row>
    <row r="595" spans="3:14" ht="12.75">
      <c r="C595" s="88" t="s">
        <v>460</v>
      </c>
      <c r="D595" s="34">
        <v>547</v>
      </c>
      <c r="E595" s="31" t="s">
        <v>2</v>
      </c>
      <c r="F595" s="31" t="s">
        <v>5</v>
      </c>
      <c r="G595" s="34" t="s">
        <v>461</v>
      </c>
      <c r="H595" s="52"/>
      <c r="I595" s="30">
        <f>I596</f>
        <v>991.5999999999999</v>
      </c>
      <c r="J595" s="30">
        <f>J596</f>
        <v>973</v>
      </c>
      <c r="K595" s="30">
        <f>K596</f>
        <v>0</v>
      </c>
      <c r="L595" s="30"/>
      <c r="M595" s="30">
        <f>M596</f>
        <v>912.1</v>
      </c>
      <c r="N595" s="30">
        <f>N596</f>
        <v>0</v>
      </c>
    </row>
    <row r="596" spans="3:14" ht="12.75">
      <c r="C596" s="88" t="s">
        <v>91</v>
      </c>
      <c r="D596" s="34">
        <v>547</v>
      </c>
      <c r="E596" s="31" t="s">
        <v>2</v>
      </c>
      <c r="F596" s="31" t="s">
        <v>5</v>
      </c>
      <c r="G596" s="34" t="s">
        <v>462</v>
      </c>
      <c r="H596" s="31"/>
      <c r="I596" s="30">
        <f>I597+I598+I599</f>
        <v>991.5999999999999</v>
      </c>
      <c r="J596" s="30">
        <f>J597+J598+J599</f>
        <v>973</v>
      </c>
      <c r="K596" s="30">
        <f>K597+K598+K599</f>
        <v>0</v>
      </c>
      <c r="L596" s="30"/>
      <c r="M596" s="30">
        <f>M597+M598+M599</f>
        <v>912.1</v>
      </c>
      <c r="N596" s="30">
        <f>N597+N598+N599</f>
        <v>0</v>
      </c>
    </row>
    <row r="597" spans="3:14" ht="12.75">
      <c r="C597" s="88" t="s">
        <v>85</v>
      </c>
      <c r="D597" s="34">
        <v>547</v>
      </c>
      <c r="E597" s="31" t="s">
        <v>2</v>
      </c>
      <c r="F597" s="31" t="s">
        <v>5</v>
      </c>
      <c r="G597" s="34" t="s">
        <v>462</v>
      </c>
      <c r="H597" s="31" t="s">
        <v>86</v>
      </c>
      <c r="I597" s="30">
        <v>633.3</v>
      </c>
      <c r="J597" s="59">
        <v>705.4</v>
      </c>
      <c r="K597" s="30">
        <v>0</v>
      </c>
      <c r="L597" s="30"/>
      <c r="M597" s="30">
        <v>832.6</v>
      </c>
      <c r="N597" s="30"/>
    </row>
    <row r="598" spans="3:14" ht="12.75">
      <c r="C598" s="88" t="s">
        <v>87</v>
      </c>
      <c r="D598" s="34">
        <v>547</v>
      </c>
      <c r="E598" s="31" t="s">
        <v>2</v>
      </c>
      <c r="F598" s="31" t="s">
        <v>5</v>
      </c>
      <c r="G598" s="34" t="s">
        <v>462</v>
      </c>
      <c r="H598" s="31" t="s">
        <v>88</v>
      </c>
      <c r="I598" s="30">
        <v>357.9</v>
      </c>
      <c r="J598" s="59">
        <v>266.6</v>
      </c>
      <c r="K598" s="30">
        <v>0</v>
      </c>
      <c r="L598" s="30"/>
      <c r="M598" s="30">
        <v>78.5</v>
      </c>
      <c r="N598" s="30"/>
    </row>
    <row r="599" spans="3:14" ht="13.5" thickBot="1">
      <c r="C599" s="133" t="s">
        <v>93</v>
      </c>
      <c r="D599" s="134">
        <v>547</v>
      </c>
      <c r="E599" s="135" t="s">
        <v>2</v>
      </c>
      <c r="F599" s="135" t="s">
        <v>5</v>
      </c>
      <c r="G599" s="134" t="s">
        <v>462</v>
      </c>
      <c r="H599" s="135" t="s">
        <v>94</v>
      </c>
      <c r="I599" s="53">
        <v>0.4</v>
      </c>
      <c r="J599" s="59">
        <v>1</v>
      </c>
      <c r="K599" s="30">
        <v>0</v>
      </c>
      <c r="L599" s="30"/>
      <c r="M599" s="30">
        <v>1</v>
      </c>
      <c r="N599" s="30"/>
    </row>
    <row r="600" spans="3:14" ht="13.5" thickBot="1">
      <c r="C600" s="161" t="s">
        <v>71</v>
      </c>
      <c r="D600" s="162"/>
      <c r="E600" s="162"/>
      <c r="F600" s="162"/>
      <c r="G600" s="162"/>
      <c r="H600" s="162"/>
      <c r="I600" s="136">
        <f aca="true" t="shared" si="60" ref="I600:N600">I10+I43+I115+I238+I582</f>
        <v>520738</v>
      </c>
      <c r="J600" s="137" t="e">
        <f t="shared" si="60"/>
        <v>#REF!</v>
      </c>
      <c r="K600" s="44" t="e">
        <f t="shared" si="60"/>
        <v>#REF!</v>
      </c>
      <c r="L600" s="44" t="e">
        <f t="shared" si="60"/>
        <v>#REF!</v>
      </c>
      <c r="M600" s="44" t="e">
        <f t="shared" si="60"/>
        <v>#REF!</v>
      </c>
      <c r="N600" s="44" t="e">
        <f t="shared" si="60"/>
        <v>#REF!</v>
      </c>
    </row>
    <row r="601" spans="4:10" ht="12.75">
      <c r="D601" s="107"/>
      <c r="E601" s="107"/>
      <c r="F601" s="107"/>
      <c r="G601" s="107"/>
      <c r="H601" s="107"/>
      <c r="I601" s="138"/>
      <c r="J601" s="138"/>
    </row>
    <row r="602" spans="4:12" ht="12.75">
      <c r="D602" s="107"/>
      <c r="E602" s="107"/>
      <c r="F602" s="107"/>
      <c r="G602" s="107"/>
      <c r="H602" s="107"/>
      <c r="I602" s="138"/>
      <c r="J602" s="139"/>
      <c r="L602" s="64"/>
    </row>
    <row r="603" spans="4:10" ht="12.75">
      <c r="D603" s="107"/>
      <c r="E603" s="107"/>
      <c r="F603" s="107"/>
      <c r="G603" s="107"/>
      <c r="H603" s="107"/>
      <c r="I603" s="138"/>
      <c r="J603" s="138"/>
    </row>
    <row r="604" ht="12.75">
      <c r="I604" s="138"/>
    </row>
    <row r="605" spans="9:13" ht="12.75">
      <c r="I605" s="138"/>
      <c r="L605" s="138"/>
      <c r="M605" s="64"/>
    </row>
    <row r="606" ht="12.75">
      <c r="I606" s="138"/>
    </row>
  </sheetData>
  <sheetProtection/>
  <mergeCells count="7">
    <mergeCell ref="E4:I4"/>
    <mergeCell ref="C6:I6"/>
    <mergeCell ref="C600:H600"/>
    <mergeCell ref="E1:L1"/>
    <mergeCell ref="E2:J2"/>
    <mergeCell ref="C5:H5"/>
    <mergeCell ref="E3:J3"/>
  </mergeCells>
  <printOptions horizontalCentered="1"/>
  <pageMargins left="0.1968503937007874" right="0.2362204724409449" top="0.3937007874015748" bottom="0.3937007874015748" header="0" footer="0"/>
  <pageSetup fitToHeight="8" fitToWidth="1" horizontalDpi="600" verticalDpi="600" orientation="portrait" paperSize="9" scale="58" r:id="rId1"/>
  <colBreaks count="1" manualBreakCount="1">
    <brk id="14" max="59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P63"/>
  <sheetViews>
    <sheetView tabSelected="1" zoomScale="70" zoomScaleNormal="70" zoomScalePageLayoutView="0" workbookViewId="0" topLeftCell="A43">
      <selection activeCell="P10" sqref="P10"/>
    </sheetView>
  </sheetViews>
  <sheetFormatPr defaultColWidth="9.00390625" defaultRowHeight="12.75"/>
  <cols>
    <col min="7" max="7" width="32.00390625" style="0" customWidth="1"/>
    <col min="8" max="8" width="19.00390625" style="0" customWidth="1"/>
    <col min="9" max="9" width="21.00390625" style="0" customWidth="1"/>
    <col min="10" max="10" width="17.625" style="0" hidden="1" customWidth="1"/>
    <col min="11" max="11" width="17.125" style="0" hidden="1" customWidth="1"/>
    <col min="12" max="12" width="18.125" style="0" hidden="1" customWidth="1"/>
    <col min="13" max="13" width="0.12890625" style="0" hidden="1" customWidth="1"/>
    <col min="14" max="14" width="23.125" style="0" customWidth="1"/>
    <col min="15" max="15" width="11.375" style="0" hidden="1" customWidth="1"/>
  </cols>
  <sheetData>
    <row r="1" spans="2:14" ht="15">
      <c r="B1" s="65"/>
      <c r="C1" s="65"/>
      <c r="D1" s="65"/>
      <c r="E1" s="65"/>
      <c r="F1" s="65"/>
      <c r="G1" s="65"/>
      <c r="H1" s="103" t="s">
        <v>463</v>
      </c>
      <c r="J1" s="86"/>
      <c r="K1" s="87"/>
      <c r="L1" s="87"/>
      <c r="M1" s="87"/>
      <c r="N1" s="87"/>
    </row>
    <row r="2" spans="2:14" ht="15">
      <c r="B2" s="65"/>
      <c r="C2" s="65"/>
      <c r="D2" s="65"/>
      <c r="E2" s="65"/>
      <c r="F2" s="65"/>
      <c r="G2" s="65"/>
      <c r="H2" s="86" t="s">
        <v>60</v>
      </c>
      <c r="J2" s="86"/>
      <c r="K2" s="87"/>
      <c r="L2" s="87"/>
      <c r="M2" s="87"/>
      <c r="N2" s="87"/>
    </row>
    <row r="3" spans="2:14" ht="15">
      <c r="B3" s="65"/>
      <c r="C3" s="65"/>
      <c r="D3" s="65"/>
      <c r="E3" s="65"/>
      <c r="F3" s="65"/>
      <c r="G3" s="65"/>
      <c r="H3" s="86" t="s">
        <v>59</v>
      </c>
      <c r="J3" s="86"/>
      <c r="K3" s="87"/>
      <c r="L3" s="87"/>
      <c r="M3" s="87"/>
      <c r="N3" s="87"/>
    </row>
    <row r="4" spans="2:14" ht="15">
      <c r="B4" s="65"/>
      <c r="C4" s="65"/>
      <c r="D4" s="65"/>
      <c r="E4" s="65"/>
      <c r="F4" s="65"/>
      <c r="G4" s="65"/>
      <c r="H4" s="103" t="s">
        <v>465</v>
      </c>
      <c r="J4" s="86"/>
      <c r="K4" s="87"/>
      <c r="L4" s="87"/>
      <c r="M4" s="87"/>
      <c r="N4" s="87"/>
    </row>
    <row r="5" spans="2:14" ht="12.75">
      <c r="B5" s="65"/>
      <c r="C5" s="65"/>
      <c r="D5" s="65"/>
      <c r="E5" s="65"/>
      <c r="F5" s="65"/>
      <c r="G5" s="65"/>
      <c r="H5" s="65"/>
      <c r="I5" s="65"/>
      <c r="J5" s="65"/>
      <c r="K5" s="66"/>
      <c r="L5" s="66"/>
      <c r="M5" s="66"/>
      <c r="N5" s="66"/>
    </row>
    <row r="6" spans="2:14" ht="15.75">
      <c r="B6" s="224" t="s">
        <v>464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</row>
    <row r="7" spans="2:14" ht="15.75">
      <c r="B7" s="227" t="s">
        <v>466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</row>
    <row r="8" spans="2:14" ht="18.75">
      <c r="B8" s="67"/>
      <c r="C8" s="67"/>
      <c r="D8" s="67"/>
      <c r="E8" s="67"/>
      <c r="F8" s="67"/>
      <c r="G8" s="67"/>
      <c r="H8" s="67"/>
      <c r="I8" s="67"/>
      <c r="J8" s="68"/>
      <c r="K8" s="66"/>
      <c r="L8" s="66" t="s">
        <v>39</v>
      </c>
      <c r="M8" s="66"/>
      <c r="N8" s="36" t="s">
        <v>50</v>
      </c>
    </row>
    <row r="9" spans="2:15" ht="18">
      <c r="B9" s="229" t="s">
        <v>0</v>
      </c>
      <c r="C9" s="230"/>
      <c r="D9" s="230"/>
      <c r="E9" s="230"/>
      <c r="F9" s="230"/>
      <c r="G9" s="231"/>
      <c r="H9" s="228" t="s">
        <v>1</v>
      </c>
      <c r="I9" s="228" t="s">
        <v>56</v>
      </c>
      <c r="J9" s="222" t="s">
        <v>55</v>
      </c>
      <c r="K9" s="69"/>
      <c r="L9" s="69"/>
      <c r="M9" s="70" t="s">
        <v>51</v>
      </c>
      <c r="N9" s="222" t="s">
        <v>58</v>
      </c>
      <c r="O9" s="225" t="s">
        <v>54</v>
      </c>
    </row>
    <row r="10" spans="2:15" ht="24.75" customHeight="1">
      <c r="B10" s="232"/>
      <c r="C10" s="233"/>
      <c r="D10" s="233"/>
      <c r="E10" s="233"/>
      <c r="F10" s="233"/>
      <c r="G10" s="234"/>
      <c r="H10" s="235"/>
      <c r="I10" s="223"/>
      <c r="J10" s="223"/>
      <c r="K10" s="3" t="s">
        <v>47</v>
      </c>
      <c r="L10" s="3" t="s">
        <v>48</v>
      </c>
      <c r="M10" s="71" t="s">
        <v>52</v>
      </c>
      <c r="N10" s="223"/>
      <c r="O10" s="226"/>
    </row>
    <row r="11" spans="2:15" ht="18">
      <c r="B11" s="195">
        <v>1</v>
      </c>
      <c r="C11" s="220"/>
      <c r="D11" s="220"/>
      <c r="E11" s="220"/>
      <c r="F11" s="220"/>
      <c r="G11" s="196"/>
      <c r="H11" s="72">
        <v>2</v>
      </c>
      <c r="I11" s="72">
        <v>3</v>
      </c>
      <c r="J11" s="72">
        <v>4</v>
      </c>
      <c r="K11" s="1">
        <v>5</v>
      </c>
      <c r="L11" s="1">
        <v>6</v>
      </c>
      <c r="M11" s="72">
        <v>5</v>
      </c>
      <c r="N11" s="72">
        <v>4</v>
      </c>
      <c r="O11" s="2">
        <v>6</v>
      </c>
    </row>
    <row r="12" spans="2:15" ht="18.75">
      <c r="B12" s="73" t="s">
        <v>41</v>
      </c>
      <c r="C12" s="74"/>
      <c r="D12" s="74"/>
      <c r="E12" s="74"/>
      <c r="F12" s="74"/>
      <c r="G12" s="74"/>
      <c r="H12" s="75" t="s">
        <v>2</v>
      </c>
      <c r="I12" s="75" t="s">
        <v>25</v>
      </c>
      <c r="J12" s="4" t="e">
        <f>#REF!+J19+#REF!+J21+J22+J17+J13</f>
        <v>#REF!</v>
      </c>
      <c r="K12" s="4" t="e">
        <f>K17+#REF!+#REF!+K21+K22+K19</f>
        <v>#REF!</v>
      </c>
      <c r="L12" s="4" t="e">
        <f>L17+#REF!+#REF!+L21+L22+L19</f>
        <v>#REF!</v>
      </c>
      <c r="M12" s="4" t="e">
        <f>#REF!+M19+#REF!+M21+M22+M17</f>
        <v>#REF!</v>
      </c>
      <c r="N12" s="145">
        <f>N18+N19+N20+N21+N22+N14+N13</f>
        <v>39580.200000000004</v>
      </c>
      <c r="O12" s="12" t="e">
        <f>N12/J12</f>
        <v>#REF!</v>
      </c>
    </row>
    <row r="13" spans="2:15" ht="43.5" customHeight="1">
      <c r="B13" s="166" t="s">
        <v>57</v>
      </c>
      <c r="C13" s="167"/>
      <c r="D13" s="167"/>
      <c r="E13" s="167"/>
      <c r="F13" s="167"/>
      <c r="G13" s="168"/>
      <c r="H13" s="76" t="s">
        <v>2</v>
      </c>
      <c r="I13" s="76" t="s">
        <v>6</v>
      </c>
      <c r="J13" s="7">
        <v>1239.8</v>
      </c>
      <c r="K13" s="7"/>
      <c r="L13" s="7"/>
      <c r="M13" s="7"/>
      <c r="N13" s="146">
        <v>1492.3</v>
      </c>
      <c r="O13" s="29">
        <f>N13/J13*100%</f>
        <v>1.20366188094854</v>
      </c>
    </row>
    <row r="14" spans="2:15" ht="18">
      <c r="B14" s="209" t="s">
        <v>61</v>
      </c>
      <c r="C14" s="210"/>
      <c r="D14" s="210"/>
      <c r="E14" s="210"/>
      <c r="F14" s="210"/>
      <c r="G14" s="211"/>
      <c r="H14" s="193" t="s">
        <v>2</v>
      </c>
      <c r="I14" s="193" t="s">
        <v>5</v>
      </c>
      <c r="J14" s="4"/>
      <c r="K14" s="4"/>
      <c r="L14" s="4"/>
      <c r="M14" s="4"/>
      <c r="N14" s="203">
        <v>1268.6</v>
      </c>
      <c r="O14" s="12"/>
    </row>
    <row r="15" spans="2:15" ht="18">
      <c r="B15" s="212"/>
      <c r="C15" s="213"/>
      <c r="D15" s="213"/>
      <c r="E15" s="213"/>
      <c r="F15" s="213"/>
      <c r="G15" s="214"/>
      <c r="H15" s="218"/>
      <c r="I15" s="218"/>
      <c r="J15" s="5"/>
      <c r="K15" s="5"/>
      <c r="L15" s="5"/>
      <c r="M15" s="5"/>
      <c r="N15" s="219"/>
      <c r="O15" s="13"/>
    </row>
    <row r="16" spans="2:15" ht="18">
      <c r="B16" s="212"/>
      <c r="C16" s="213"/>
      <c r="D16" s="213"/>
      <c r="E16" s="213"/>
      <c r="F16" s="213"/>
      <c r="G16" s="214"/>
      <c r="H16" s="218"/>
      <c r="I16" s="218"/>
      <c r="J16" s="5"/>
      <c r="K16" s="5"/>
      <c r="L16" s="5"/>
      <c r="M16" s="5"/>
      <c r="N16" s="219"/>
      <c r="O16" s="13"/>
    </row>
    <row r="17" spans="2:15" ht="0.75" customHeight="1">
      <c r="B17" s="215"/>
      <c r="C17" s="216"/>
      <c r="D17" s="216"/>
      <c r="E17" s="216"/>
      <c r="F17" s="216"/>
      <c r="G17" s="217"/>
      <c r="H17" s="194"/>
      <c r="I17" s="194"/>
      <c r="J17" s="22">
        <v>1261</v>
      </c>
      <c r="K17" s="22"/>
      <c r="L17" s="22"/>
      <c r="M17" s="22">
        <v>884</v>
      </c>
      <c r="N17" s="204"/>
      <c r="O17" s="25">
        <f>N14/J17</f>
        <v>1.0060269627279936</v>
      </c>
    </row>
    <row r="18" spans="2:15" ht="42.75" customHeight="1">
      <c r="B18" s="166" t="s">
        <v>57</v>
      </c>
      <c r="C18" s="167"/>
      <c r="D18" s="167"/>
      <c r="E18" s="167"/>
      <c r="F18" s="167"/>
      <c r="G18" s="168"/>
      <c r="H18" s="76" t="s">
        <v>2</v>
      </c>
      <c r="I18" s="76" t="s">
        <v>3</v>
      </c>
      <c r="J18" s="23"/>
      <c r="K18" s="23"/>
      <c r="L18" s="23"/>
      <c r="M18" s="23"/>
      <c r="N18" s="146">
        <v>25798.5</v>
      </c>
      <c r="O18" s="26"/>
    </row>
    <row r="19" spans="2:15" ht="25.5" customHeight="1">
      <c r="B19" s="169" t="s">
        <v>36</v>
      </c>
      <c r="C19" s="170"/>
      <c r="D19" s="170"/>
      <c r="E19" s="170"/>
      <c r="F19" s="170"/>
      <c r="G19" s="171"/>
      <c r="H19" s="77" t="s">
        <v>2</v>
      </c>
      <c r="I19" s="77" t="s">
        <v>10</v>
      </c>
      <c r="J19" s="24">
        <v>11.5</v>
      </c>
      <c r="K19" s="24"/>
      <c r="L19" s="24"/>
      <c r="M19" s="24"/>
      <c r="N19" s="148">
        <v>1.6</v>
      </c>
      <c r="O19" s="27">
        <f aca="true" t="shared" si="0" ref="O19:O63">N19/J19</f>
        <v>0.1391304347826087</v>
      </c>
    </row>
    <row r="20" spans="2:15" ht="59.25" customHeight="1">
      <c r="B20" s="166" t="s">
        <v>68</v>
      </c>
      <c r="C20" s="167"/>
      <c r="D20" s="167"/>
      <c r="E20" s="167"/>
      <c r="F20" s="167"/>
      <c r="G20" s="168"/>
      <c r="H20" s="77" t="s">
        <v>2</v>
      </c>
      <c r="I20" s="77" t="s">
        <v>16</v>
      </c>
      <c r="J20" s="24"/>
      <c r="K20" s="24"/>
      <c r="L20" s="24"/>
      <c r="M20" s="24"/>
      <c r="N20" s="148">
        <v>6043.7</v>
      </c>
      <c r="O20" s="26"/>
    </row>
    <row r="21" spans="2:15" ht="18.75" hidden="1">
      <c r="B21" s="169" t="s">
        <v>4</v>
      </c>
      <c r="C21" s="170"/>
      <c r="D21" s="170"/>
      <c r="E21" s="170"/>
      <c r="F21" s="170"/>
      <c r="G21" s="171"/>
      <c r="H21" s="78" t="s">
        <v>2</v>
      </c>
      <c r="I21" s="78" t="s">
        <v>22</v>
      </c>
      <c r="J21" s="21">
        <v>26.9</v>
      </c>
      <c r="K21" s="21"/>
      <c r="L21" s="21"/>
      <c r="M21" s="21">
        <v>4428</v>
      </c>
      <c r="N21" s="149"/>
      <c r="O21" s="27">
        <f t="shared" si="0"/>
        <v>0</v>
      </c>
    </row>
    <row r="22" spans="2:15" ht="18.75">
      <c r="B22" s="79" t="s">
        <v>23</v>
      </c>
      <c r="C22" s="80"/>
      <c r="D22" s="80"/>
      <c r="E22" s="80"/>
      <c r="F22" s="80"/>
      <c r="G22" s="80"/>
      <c r="H22" s="76" t="s">
        <v>2</v>
      </c>
      <c r="I22" s="76" t="s">
        <v>30</v>
      </c>
      <c r="J22" s="21">
        <v>4786.2</v>
      </c>
      <c r="K22" s="21"/>
      <c r="L22" s="21"/>
      <c r="M22" s="21">
        <v>1804.5</v>
      </c>
      <c r="N22" s="149">
        <v>4975.5</v>
      </c>
      <c r="O22" s="27">
        <f t="shared" si="0"/>
        <v>1.039551209727968</v>
      </c>
    </row>
    <row r="23" spans="2:15" ht="41.25" customHeight="1">
      <c r="B23" s="178" t="s">
        <v>69</v>
      </c>
      <c r="C23" s="179"/>
      <c r="D23" s="179"/>
      <c r="E23" s="179"/>
      <c r="F23" s="179"/>
      <c r="G23" s="180"/>
      <c r="H23" s="75" t="s">
        <v>5</v>
      </c>
      <c r="I23" s="75" t="s">
        <v>25</v>
      </c>
      <c r="J23" s="7"/>
      <c r="K23" s="7"/>
      <c r="L23" s="7"/>
      <c r="M23" s="7"/>
      <c r="N23" s="145">
        <f>N24+N25</f>
        <v>8377.300000000001</v>
      </c>
      <c r="O23" s="15"/>
    </row>
    <row r="24" spans="2:15" ht="38.25" customHeight="1">
      <c r="B24" s="166" t="s">
        <v>70</v>
      </c>
      <c r="C24" s="167"/>
      <c r="D24" s="167"/>
      <c r="E24" s="167"/>
      <c r="F24" s="167"/>
      <c r="G24" s="168"/>
      <c r="H24" s="76" t="s">
        <v>5</v>
      </c>
      <c r="I24" s="76" t="s">
        <v>7</v>
      </c>
      <c r="J24" s="5"/>
      <c r="K24" s="5"/>
      <c r="L24" s="5"/>
      <c r="M24" s="5"/>
      <c r="N24" s="146">
        <v>8145.6</v>
      </c>
      <c r="O24" s="14"/>
    </row>
    <row r="25" spans="2:15" ht="33.75" customHeight="1">
      <c r="B25" s="166" t="s">
        <v>67</v>
      </c>
      <c r="C25" s="167"/>
      <c r="D25" s="167"/>
      <c r="E25" s="167"/>
      <c r="F25" s="167"/>
      <c r="G25" s="168"/>
      <c r="H25" s="77" t="s">
        <v>5</v>
      </c>
      <c r="I25" s="77" t="s">
        <v>24</v>
      </c>
      <c r="J25" s="23"/>
      <c r="K25" s="23"/>
      <c r="L25" s="23"/>
      <c r="M25" s="23"/>
      <c r="N25" s="146">
        <v>231.7</v>
      </c>
      <c r="O25" s="26"/>
    </row>
    <row r="26" spans="2:15" ht="24.75" customHeight="1">
      <c r="B26" s="181" t="s">
        <v>9</v>
      </c>
      <c r="C26" s="182"/>
      <c r="D26" s="182"/>
      <c r="E26" s="182"/>
      <c r="F26" s="182"/>
      <c r="G26" s="221"/>
      <c r="H26" s="81" t="s">
        <v>3</v>
      </c>
      <c r="I26" s="81" t="s">
        <v>25</v>
      </c>
      <c r="J26" s="19" t="e">
        <f>#REF!+J28+J29</f>
        <v>#REF!</v>
      </c>
      <c r="K26" s="19" t="e">
        <f>K28+K29+#REF!</f>
        <v>#REF!</v>
      </c>
      <c r="L26" s="19" t="e">
        <f>L28+L29+#REF!</f>
        <v>#REF!</v>
      </c>
      <c r="M26" s="19" t="e">
        <f>#REF!+M28+M29</f>
        <v>#REF!</v>
      </c>
      <c r="N26" s="147">
        <f>N27+N28+N29</f>
        <v>23277.8</v>
      </c>
      <c r="O26" s="18" t="e">
        <f t="shared" si="0"/>
        <v>#REF!</v>
      </c>
    </row>
    <row r="27" spans="2:15" ht="16.5" customHeight="1">
      <c r="B27" s="169" t="s">
        <v>467</v>
      </c>
      <c r="C27" s="182"/>
      <c r="D27" s="182"/>
      <c r="E27" s="182"/>
      <c r="F27" s="182"/>
      <c r="G27" s="183"/>
      <c r="H27" s="104" t="s">
        <v>3</v>
      </c>
      <c r="I27" s="77" t="s">
        <v>10</v>
      </c>
      <c r="J27" s="24"/>
      <c r="K27" s="28"/>
      <c r="L27" s="28"/>
      <c r="M27" s="24"/>
      <c r="N27" s="148">
        <v>40</v>
      </c>
      <c r="O27" s="27"/>
    </row>
    <row r="28" spans="2:15" ht="18.75">
      <c r="B28" s="169" t="s">
        <v>31</v>
      </c>
      <c r="C28" s="170"/>
      <c r="D28" s="170"/>
      <c r="E28" s="170"/>
      <c r="F28" s="170"/>
      <c r="G28" s="171"/>
      <c r="H28" s="77" t="s">
        <v>3</v>
      </c>
      <c r="I28" s="77" t="s">
        <v>7</v>
      </c>
      <c r="J28" s="24">
        <v>21950.7</v>
      </c>
      <c r="K28" s="24"/>
      <c r="L28" s="24"/>
      <c r="M28" s="24">
        <v>10640</v>
      </c>
      <c r="N28" s="148">
        <v>22883.7</v>
      </c>
      <c r="O28" s="27">
        <f t="shared" si="0"/>
        <v>1.0425043392693627</v>
      </c>
    </row>
    <row r="29" spans="2:15" ht="18.75">
      <c r="B29" s="169" t="s">
        <v>37</v>
      </c>
      <c r="C29" s="170"/>
      <c r="D29" s="170"/>
      <c r="E29" s="170"/>
      <c r="F29" s="170"/>
      <c r="G29" s="171"/>
      <c r="H29" s="77" t="s">
        <v>3</v>
      </c>
      <c r="I29" s="77" t="s">
        <v>38</v>
      </c>
      <c r="J29" s="24">
        <v>12.5</v>
      </c>
      <c r="K29" s="24"/>
      <c r="L29" s="24"/>
      <c r="M29" s="24">
        <v>6.7</v>
      </c>
      <c r="N29" s="148">
        <v>354.1</v>
      </c>
      <c r="O29" s="27">
        <f t="shared" si="0"/>
        <v>28.328000000000003</v>
      </c>
    </row>
    <row r="30" spans="2:15" ht="18.75">
      <c r="B30" s="181" t="s">
        <v>35</v>
      </c>
      <c r="C30" s="182"/>
      <c r="D30" s="182"/>
      <c r="E30" s="182"/>
      <c r="F30" s="182"/>
      <c r="G30" s="183"/>
      <c r="H30" s="82" t="s">
        <v>10</v>
      </c>
      <c r="I30" s="82" t="s">
        <v>25</v>
      </c>
      <c r="J30" s="19" t="e">
        <f>J32+#REF!</f>
        <v>#REF!</v>
      </c>
      <c r="K30" s="19" t="e">
        <f>#REF!+K32+#REF!</f>
        <v>#REF!</v>
      </c>
      <c r="L30" s="19" t="e">
        <f>#REF!+L32+#REF!</f>
        <v>#REF!</v>
      </c>
      <c r="M30" s="19" t="e">
        <f>M32+#REF!</f>
        <v>#REF!</v>
      </c>
      <c r="N30" s="147">
        <f>SUM(N31+N32)</f>
        <v>268.5</v>
      </c>
      <c r="O30" s="18" t="e">
        <f t="shared" si="0"/>
        <v>#REF!</v>
      </c>
    </row>
    <row r="31" spans="2:15" ht="18.75">
      <c r="B31" s="169" t="s">
        <v>369</v>
      </c>
      <c r="C31" s="170"/>
      <c r="D31" s="170"/>
      <c r="E31" s="170"/>
      <c r="F31" s="170"/>
      <c r="G31" s="171"/>
      <c r="H31" s="77" t="s">
        <v>10</v>
      </c>
      <c r="I31" s="77" t="s">
        <v>2</v>
      </c>
      <c r="J31" s="106"/>
      <c r="K31" s="106"/>
      <c r="L31" s="106"/>
      <c r="M31" s="106"/>
      <c r="N31" s="148">
        <v>146.2</v>
      </c>
      <c r="O31" s="18"/>
    </row>
    <row r="32" spans="2:15" ht="18.75">
      <c r="B32" s="169" t="s">
        <v>29</v>
      </c>
      <c r="C32" s="170"/>
      <c r="D32" s="170"/>
      <c r="E32" s="170"/>
      <c r="F32" s="170"/>
      <c r="G32" s="171"/>
      <c r="H32" s="77" t="s">
        <v>10</v>
      </c>
      <c r="I32" s="77" t="s">
        <v>6</v>
      </c>
      <c r="J32" s="24">
        <v>105.9</v>
      </c>
      <c r="K32" s="24"/>
      <c r="L32" s="24"/>
      <c r="M32" s="24">
        <v>12</v>
      </c>
      <c r="N32" s="148">
        <v>122.3</v>
      </c>
      <c r="O32" s="27">
        <f t="shared" si="0"/>
        <v>1.1548630783758262</v>
      </c>
    </row>
    <row r="33" spans="2:15" ht="18.75">
      <c r="B33" s="181" t="s">
        <v>20</v>
      </c>
      <c r="C33" s="182"/>
      <c r="D33" s="182"/>
      <c r="E33" s="182"/>
      <c r="F33" s="182"/>
      <c r="G33" s="183"/>
      <c r="H33" s="75" t="s">
        <v>16</v>
      </c>
      <c r="I33" s="82" t="s">
        <v>25</v>
      </c>
      <c r="J33" s="19">
        <f>J35</f>
        <v>429.8</v>
      </c>
      <c r="K33" s="19">
        <f>K35</f>
        <v>0</v>
      </c>
      <c r="L33" s="19">
        <f>L35</f>
        <v>0</v>
      </c>
      <c r="M33" s="19">
        <f>M35</f>
        <v>439.1</v>
      </c>
      <c r="N33" s="147">
        <f>N34</f>
        <v>523.8</v>
      </c>
      <c r="O33" s="18">
        <f t="shared" si="0"/>
        <v>1.2187063750581664</v>
      </c>
    </row>
    <row r="34" spans="2:15" ht="18">
      <c r="B34" s="197" t="s">
        <v>62</v>
      </c>
      <c r="C34" s="198"/>
      <c r="D34" s="198"/>
      <c r="E34" s="198"/>
      <c r="F34" s="198"/>
      <c r="G34" s="199"/>
      <c r="H34" s="193" t="s">
        <v>16</v>
      </c>
      <c r="I34" s="193" t="s">
        <v>10</v>
      </c>
      <c r="J34" s="6"/>
      <c r="K34" s="6"/>
      <c r="L34" s="6"/>
      <c r="M34" s="6"/>
      <c r="N34" s="203">
        <v>523.8</v>
      </c>
      <c r="O34" s="14"/>
    </row>
    <row r="35" spans="2:15" ht="0.75" customHeight="1">
      <c r="B35" s="200"/>
      <c r="C35" s="201"/>
      <c r="D35" s="201"/>
      <c r="E35" s="201"/>
      <c r="F35" s="201"/>
      <c r="G35" s="202"/>
      <c r="H35" s="194"/>
      <c r="I35" s="194"/>
      <c r="J35" s="21">
        <v>429.8</v>
      </c>
      <c r="K35" s="21"/>
      <c r="L35" s="21"/>
      <c r="M35" s="21">
        <v>439.1</v>
      </c>
      <c r="N35" s="204"/>
      <c r="O35" s="26">
        <f>N34/J35</f>
        <v>1.2187063750581664</v>
      </c>
    </row>
    <row r="36" spans="2:16" ht="18.75">
      <c r="B36" s="181" t="s">
        <v>12</v>
      </c>
      <c r="C36" s="182"/>
      <c r="D36" s="182"/>
      <c r="E36" s="182"/>
      <c r="F36" s="182"/>
      <c r="G36" s="183"/>
      <c r="H36" s="81" t="s">
        <v>11</v>
      </c>
      <c r="I36" s="81" t="s">
        <v>25</v>
      </c>
      <c r="J36" s="8">
        <f>J37+J38+J40+J41</f>
        <v>344705.60000000003</v>
      </c>
      <c r="K36" s="8">
        <f>K37+K38+K40+K41</f>
        <v>0</v>
      </c>
      <c r="L36" s="8">
        <f>L37+L38+L40+L41</f>
        <v>0</v>
      </c>
      <c r="M36" s="8">
        <f>M37+M38+M40+M41</f>
        <v>111172.1</v>
      </c>
      <c r="N36" s="147">
        <f>N37+N41+N38+N39+N40</f>
        <v>372217.6</v>
      </c>
      <c r="O36" s="18">
        <f t="shared" si="0"/>
        <v>1.0798130346591408</v>
      </c>
      <c r="P36" s="20"/>
    </row>
    <row r="37" spans="2:15" ht="18.75">
      <c r="B37" s="169" t="s">
        <v>13</v>
      </c>
      <c r="C37" s="170"/>
      <c r="D37" s="170"/>
      <c r="E37" s="170"/>
      <c r="F37" s="170"/>
      <c r="G37" s="171"/>
      <c r="H37" s="77" t="s">
        <v>11</v>
      </c>
      <c r="I37" s="77" t="s">
        <v>2</v>
      </c>
      <c r="J37" s="21">
        <v>84584</v>
      </c>
      <c r="K37" s="21"/>
      <c r="L37" s="21"/>
      <c r="M37" s="21">
        <v>21136.2</v>
      </c>
      <c r="N37" s="148">
        <v>91660.8</v>
      </c>
      <c r="O37" s="27">
        <f t="shared" si="0"/>
        <v>1.0836659415492291</v>
      </c>
    </row>
    <row r="38" spans="2:15" ht="18.75">
      <c r="B38" s="169" t="s">
        <v>14</v>
      </c>
      <c r="C38" s="170"/>
      <c r="D38" s="170"/>
      <c r="E38" s="170"/>
      <c r="F38" s="170"/>
      <c r="G38" s="171"/>
      <c r="H38" s="77" t="s">
        <v>11</v>
      </c>
      <c r="I38" s="77" t="s">
        <v>6</v>
      </c>
      <c r="J38" s="21">
        <v>219920.7</v>
      </c>
      <c r="K38" s="21"/>
      <c r="L38" s="21"/>
      <c r="M38" s="21">
        <v>54716.9</v>
      </c>
      <c r="N38" s="148">
        <v>220025</v>
      </c>
      <c r="O38" s="27">
        <f t="shared" si="0"/>
        <v>1.0004742618589337</v>
      </c>
    </row>
    <row r="39" spans="2:15" ht="18.75">
      <c r="B39" s="169" t="s">
        <v>468</v>
      </c>
      <c r="C39" s="170"/>
      <c r="D39" s="170"/>
      <c r="E39" s="170"/>
      <c r="F39" s="170"/>
      <c r="G39" s="171"/>
      <c r="H39" s="77" t="s">
        <v>11</v>
      </c>
      <c r="I39" s="77" t="s">
        <v>5</v>
      </c>
      <c r="J39" s="105"/>
      <c r="K39" s="105"/>
      <c r="L39" s="105"/>
      <c r="M39" s="105"/>
      <c r="N39" s="148">
        <v>17363.4</v>
      </c>
      <c r="O39" s="27"/>
    </row>
    <row r="40" spans="2:15" ht="18.75">
      <c r="B40" s="169" t="s">
        <v>42</v>
      </c>
      <c r="C40" s="170"/>
      <c r="D40" s="170"/>
      <c r="E40" s="170"/>
      <c r="F40" s="170"/>
      <c r="G40" s="171"/>
      <c r="H40" s="77" t="s">
        <v>11</v>
      </c>
      <c r="I40" s="77" t="s">
        <v>11</v>
      </c>
      <c r="J40" s="21">
        <v>7467.4</v>
      </c>
      <c r="K40" s="21"/>
      <c r="L40" s="21"/>
      <c r="M40" s="21">
        <v>4755.2</v>
      </c>
      <c r="N40" s="148">
        <v>5225.6</v>
      </c>
      <c r="O40" s="27">
        <f>N39/J40</f>
        <v>2.3252269866352413</v>
      </c>
    </row>
    <row r="41" spans="2:15" ht="18.75">
      <c r="B41" s="169" t="s">
        <v>43</v>
      </c>
      <c r="C41" s="170"/>
      <c r="D41" s="170"/>
      <c r="E41" s="170"/>
      <c r="F41" s="170"/>
      <c r="G41" s="171"/>
      <c r="H41" s="77" t="s">
        <v>11</v>
      </c>
      <c r="I41" s="77" t="s">
        <v>7</v>
      </c>
      <c r="J41" s="83">
        <v>32733.5</v>
      </c>
      <c r="K41" s="21"/>
      <c r="L41" s="21"/>
      <c r="M41" s="21">
        <v>30563.8</v>
      </c>
      <c r="N41" s="150">
        <v>37942.8</v>
      </c>
      <c r="O41" s="27">
        <f>N40/J41</f>
        <v>0.15964073502680742</v>
      </c>
    </row>
    <row r="42" spans="2:15" ht="18.75">
      <c r="B42" s="181" t="s">
        <v>53</v>
      </c>
      <c r="C42" s="182"/>
      <c r="D42" s="182"/>
      <c r="E42" s="182"/>
      <c r="F42" s="182"/>
      <c r="G42" s="183"/>
      <c r="H42" s="82" t="s">
        <v>15</v>
      </c>
      <c r="I42" s="82" t="s">
        <v>25</v>
      </c>
      <c r="J42" s="8">
        <f>J43+J44</f>
        <v>18756.1</v>
      </c>
      <c r="K42" s="8">
        <f>K43+K44</f>
        <v>0</v>
      </c>
      <c r="L42" s="8">
        <f>L43+L44</f>
        <v>0</v>
      </c>
      <c r="M42" s="8">
        <f>M43+M44</f>
        <v>17222.8</v>
      </c>
      <c r="N42" s="147">
        <f>N43+N44</f>
        <v>25388.5</v>
      </c>
      <c r="O42" s="18">
        <f t="shared" si="0"/>
        <v>1.353612957917691</v>
      </c>
    </row>
    <row r="43" spans="2:15" ht="18.75">
      <c r="B43" s="169" t="s">
        <v>44</v>
      </c>
      <c r="C43" s="170"/>
      <c r="D43" s="170"/>
      <c r="E43" s="170"/>
      <c r="F43" s="170"/>
      <c r="G43" s="171"/>
      <c r="H43" s="77" t="s">
        <v>15</v>
      </c>
      <c r="I43" s="77" t="s">
        <v>2</v>
      </c>
      <c r="J43" s="21">
        <v>15529</v>
      </c>
      <c r="K43" s="21"/>
      <c r="L43" s="21"/>
      <c r="M43" s="21">
        <v>13947.2</v>
      </c>
      <c r="N43" s="148">
        <v>21486.8</v>
      </c>
      <c r="O43" s="16">
        <f t="shared" si="0"/>
        <v>1.3836563848283856</v>
      </c>
    </row>
    <row r="44" spans="2:15" ht="18.75">
      <c r="B44" s="169" t="s">
        <v>34</v>
      </c>
      <c r="C44" s="170"/>
      <c r="D44" s="170"/>
      <c r="E44" s="170"/>
      <c r="F44" s="170"/>
      <c r="G44" s="171"/>
      <c r="H44" s="76" t="s">
        <v>15</v>
      </c>
      <c r="I44" s="76" t="s">
        <v>3</v>
      </c>
      <c r="J44" s="21">
        <v>3227.1</v>
      </c>
      <c r="K44" s="21"/>
      <c r="L44" s="21"/>
      <c r="M44" s="21">
        <v>3275.6</v>
      </c>
      <c r="N44" s="148">
        <v>3901.7</v>
      </c>
      <c r="O44" s="16">
        <f t="shared" si="0"/>
        <v>1.2090421740881907</v>
      </c>
    </row>
    <row r="45" spans="2:15" ht="18.75">
      <c r="B45" s="181" t="s">
        <v>28</v>
      </c>
      <c r="C45" s="182"/>
      <c r="D45" s="182"/>
      <c r="E45" s="182"/>
      <c r="F45" s="182"/>
      <c r="G45" s="183"/>
      <c r="H45" s="82" t="s">
        <v>7</v>
      </c>
      <c r="I45" s="82" t="s">
        <v>25</v>
      </c>
      <c r="J45" s="8">
        <f>J46+J47</f>
        <v>82.2</v>
      </c>
      <c r="K45" s="8">
        <f>K46+K47</f>
        <v>0</v>
      </c>
      <c r="L45" s="8">
        <f>L46+L47</f>
        <v>80.2</v>
      </c>
      <c r="M45" s="8">
        <f>M46+M47</f>
        <v>390</v>
      </c>
      <c r="N45" s="147">
        <f>N46+N47</f>
        <v>188.9</v>
      </c>
      <c r="O45" s="16">
        <f t="shared" si="0"/>
        <v>2.298053527980535</v>
      </c>
    </row>
    <row r="46" spans="2:15" ht="18.75">
      <c r="B46" s="169" t="s">
        <v>45</v>
      </c>
      <c r="C46" s="170"/>
      <c r="D46" s="170"/>
      <c r="E46" s="170"/>
      <c r="F46" s="170"/>
      <c r="G46" s="171"/>
      <c r="H46" s="77" t="s">
        <v>7</v>
      </c>
      <c r="I46" s="77" t="s">
        <v>11</v>
      </c>
      <c r="J46" s="21">
        <v>82.2</v>
      </c>
      <c r="K46" s="21"/>
      <c r="L46" s="21">
        <v>80.2</v>
      </c>
      <c r="M46" s="21"/>
      <c r="N46" s="148">
        <v>82.2</v>
      </c>
      <c r="O46" s="27">
        <f t="shared" si="0"/>
        <v>1</v>
      </c>
    </row>
    <row r="47" spans="2:15" ht="19.5" customHeight="1">
      <c r="B47" s="84" t="s">
        <v>46</v>
      </c>
      <c r="C47" s="85"/>
      <c r="D47" s="85"/>
      <c r="E47" s="85"/>
      <c r="F47" s="85"/>
      <c r="G47" s="85"/>
      <c r="H47" s="77" t="s">
        <v>7</v>
      </c>
      <c r="I47" s="77" t="s">
        <v>7</v>
      </c>
      <c r="J47" s="21"/>
      <c r="K47" s="21"/>
      <c r="L47" s="21"/>
      <c r="M47" s="21">
        <v>390</v>
      </c>
      <c r="N47" s="148">
        <v>106.7</v>
      </c>
      <c r="O47" s="27" t="e">
        <f t="shared" si="0"/>
        <v>#DIV/0!</v>
      </c>
    </row>
    <row r="48" spans="2:15" ht="18.75">
      <c r="B48" s="181" t="s">
        <v>17</v>
      </c>
      <c r="C48" s="182"/>
      <c r="D48" s="182"/>
      <c r="E48" s="182"/>
      <c r="F48" s="182"/>
      <c r="G48" s="183"/>
      <c r="H48" s="82" t="s">
        <v>8</v>
      </c>
      <c r="I48" s="82" t="s">
        <v>25</v>
      </c>
      <c r="J48" s="8">
        <f>J49+J50+J51+J52+J53</f>
        <v>23260.5</v>
      </c>
      <c r="K48" s="8">
        <f>K49+K50+K51+K52+K53</f>
        <v>0</v>
      </c>
      <c r="L48" s="8">
        <f>L49+L50+L51+L52+L53</f>
        <v>0</v>
      </c>
      <c r="M48" s="8">
        <f>M49+M50+M51+M52+M53</f>
        <v>2581.1</v>
      </c>
      <c r="N48" s="147">
        <f>N49+N50+N51+N52+N53</f>
        <v>15314</v>
      </c>
      <c r="O48" s="18">
        <f t="shared" si="0"/>
        <v>0.6583693385782765</v>
      </c>
    </row>
    <row r="49" spans="2:15" ht="18.75">
      <c r="B49" s="169" t="s">
        <v>21</v>
      </c>
      <c r="C49" s="170"/>
      <c r="D49" s="170"/>
      <c r="E49" s="170"/>
      <c r="F49" s="170"/>
      <c r="G49" s="171"/>
      <c r="H49" s="77" t="s">
        <v>8</v>
      </c>
      <c r="I49" s="77" t="s">
        <v>2</v>
      </c>
      <c r="J49" s="21">
        <v>1636.5</v>
      </c>
      <c r="K49" s="21"/>
      <c r="L49" s="21"/>
      <c r="M49" s="21">
        <v>1504.1</v>
      </c>
      <c r="N49" s="148">
        <v>1648.4</v>
      </c>
      <c r="O49" s="27">
        <f t="shared" si="0"/>
        <v>1.007271616254201</v>
      </c>
    </row>
    <row r="50" spans="2:15" ht="18.75" hidden="1">
      <c r="B50" s="84" t="s">
        <v>18</v>
      </c>
      <c r="C50" s="85"/>
      <c r="D50" s="85"/>
      <c r="E50" s="85"/>
      <c r="F50" s="85"/>
      <c r="G50" s="85"/>
      <c r="H50" s="77" t="s">
        <v>8</v>
      </c>
      <c r="I50" s="77" t="s">
        <v>6</v>
      </c>
      <c r="J50" s="21"/>
      <c r="K50" s="21"/>
      <c r="L50" s="21"/>
      <c r="M50" s="21"/>
      <c r="N50" s="148"/>
      <c r="O50" s="27" t="e">
        <f t="shared" si="0"/>
        <v>#DIV/0!</v>
      </c>
    </row>
    <row r="51" spans="2:15" ht="18.75">
      <c r="B51" s="169" t="s">
        <v>19</v>
      </c>
      <c r="C51" s="170"/>
      <c r="D51" s="170"/>
      <c r="E51" s="170"/>
      <c r="F51" s="170"/>
      <c r="G51" s="171"/>
      <c r="H51" s="77" t="s">
        <v>8</v>
      </c>
      <c r="I51" s="77" t="s">
        <v>5</v>
      </c>
      <c r="J51" s="21">
        <v>11781.9</v>
      </c>
      <c r="K51" s="21"/>
      <c r="L51" s="21"/>
      <c r="M51" s="21">
        <v>1047</v>
      </c>
      <c r="N51" s="148">
        <v>6975</v>
      </c>
      <c r="O51" s="27">
        <f t="shared" si="0"/>
        <v>0.5920097777098771</v>
      </c>
    </row>
    <row r="52" spans="2:15" ht="21" customHeight="1">
      <c r="B52" s="169" t="s">
        <v>26</v>
      </c>
      <c r="C52" s="170"/>
      <c r="D52" s="170"/>
      <c r="E52" s="170"/>
      <c r="F52" s="170"/>
      <c r="G52" s="171"/>
      <c r="H52" s="77" t="s">
        <v>8</v>
      </c>
      <c r="I52" s="77" t="s">
        <v>3</v>
      </c>
      <c r="J52" s="21">
        <v>8731.4</v>
      </c>
      <c r="K52" s="21"/>
      <c r="L52" s="21"/>
      <c r="M52" s="21"/>
      <c r="N52" s="148">
        <v>6690.6</v>
      </c>
      <c r="O52" s="27">
        <f t="shared" si="0"/>
        <v>0.7662688686808531</v>
      </c>
    </row>
    <row r="53" spans="2:15" ht="0.75" customHeight="1" hidden="1">
      <c r="B53" s="169" t="s">
        <v>27</v>
      </c>
      <c r="C53" s="170"/>
      <c r="D53" s="170"/>
      <c r="E53" s="170"/>
      <c r="F53" s="170"/>
      <c r="G53" s="171"/>
      <c r="H53" s="77" t="s">
        <v>8</v>
      </c>
      <c r="I53" s="77" t="s">
        <v>16</v>
      </c>
      <c r="J53" s="21">
        <v>1110.7</v>
      </c>
      <c r="K53" s="21"/>
      <c r="L53" s="21"/>
      <c r="M53" s="21">
        <v>30</v>
      </c>
      <c r="N53" s="148"/>
      <c r="O53" s="27">
        <f t="shared" si="0"/>
        <v>0</v>
      </c>
    </row>
    <row r="54" spans="2:15" ht="18.75">
      <c r="B54" s="181" t="s">
        <v>32</v>
      </c>
      <c r="C54" s="182"/>
      <c r="D54" s="182"/>
      <c r="E54" s="182"/>
      <c r="F54" s="182"/>
      <c r="G54" s="183"/>
      <c r="H54" s="82" t="s">
        <v>22</v>
      </c>
      <c r="I54" s="82" t="s">
        <v>25</v>
      </c>
      <c r="J54" s="8">
        <f>J55</f>
        <v>6369.6</v>
      </c>
      <c r="K54" s="8">
        <f>K55</f>
        <v>0</v>
      </c>
      <c r="L54" s="8">
        <f>L55</f>
        <v>0</v>
      </c>
      <c r="M54" s="8">
        <f>M55</f>
        <v>1327.8</v>
      </c>
      <c r="N54" s="147">
        <f>N55</f>
        <v>5666</v>
      </c>
      <c r="O54" s="18">
        <f t="shared" si="0"/>
        <v>0.8895378045717156</v>
      </c>
    </row>
    <row r="55" spans="2:15" ht="18.75">
      <c r="B55" s="169" t="s">
        <v>33</v>
      </c>
      <c r="C55" s="170"/>
      <c r="D55" s="170"/>
      <c r="E55" s="170"/>
      <c r="F55" s="170"/>
      <c r="G55" s="171"/>
      <c r="H55" s="77" t="s">
        <v>22</v>
      </c>
      <c r="I55" s="77" t="s">
        <v>6</v>
      </c>
      <c r="J55" s="21">
        <v>6369.6</v>
      </c>
      <c r="K55" s="21"/>
      <c r="L55" s="21"/>
      <c r="M55" s="21">
        <v>1327.8</v>
      </c>
      <c r="N55" s="148">
        <v>5666</v>
      </c>
      <c r="O55" s="27">
        <f t="shared" si="0"/>
        <v>0.8895378045717156</v>
      </c>
    </row>
    <row r="56" spans="2:15" ht="18">
      <c r="B56" s="172" t="s">
        <v>63</v>
      </c>
      <c r="C56" s="173"/>
      <c r="D56" s="173"/>
      <c r="E56" s="173"/>
      <c r="F56" s="173"/>
      <c r="G56" s="174"/>
      <c r="H56" s="205" t="s">
        <v>30</v>
      </c>
      <c r="I56" s="205" t="s">
        <v>25</v>
      </c>
      <c r="J56" s="9"/>
      <c r="K56" s="9"/>
      <c r="L56" s="9"/>
      <c r="M56" s="9"/>
      <c r="N56" s="207">
        <f>N58</f>
        <v>377.6</v>
      </c>
      <c r="O56" s="14"/>
    </row>
    <row r="57" spans="2:15" ht="18">
      <c r="B57" s="175"/>
      <c r="C57" s="176"/>
      <c r="D57" s="176"/>
      <c r="E57" s="176"/>
      <c r="F57" s="176"/>
      <c r="G57" s="177"/>
      <c r="H57" s="206"/>
      <c r="I57" s="206"/>
      <c r="J57" s="8">
        <f>J59</f>
        <v>328.8</v>
      </c>
      <c r="K57" s="8">
        <f>K59</f>
        <v>0</v>
      </c>
      <c r="L57" s="8"/>
      <c r="M57" s="8">
        <f>M59</f>
        <v>250</v>
      </c>
      <c r="N57" s="208"/>
      <c r="O57" s="17">
        <f>N56/J57</f>
        <v>1.1484184914841848</v>
      </c>
    </row>
    <row r="58" spans="2:15" ht="18">
      <c r="B58" s="187" t="s">
        <v>64</v>
      </c>
      <c r="C58" s="188"/>
      <c r="D58" s="188"/>
      <c r="E58" s="188"/>
      <c r="F58" s="188"/>
      <c r="G58" s="189"/>
      <c r="H58" s="193" t="s">
        <v>30</v>
      </c>
      <c r="I58" s="193" t="s">
        <v>2</v>
      </c>
      <c r="J58" s="9"/>
      <c r="K58" s="9"/>
      <c r="L58" s="9"/>
      <c r="M58" s="9"/>
      <c r="N58" s="203">
        <v>377.6</v>
      </c>
      <c r="O58" s="14"/>
    </row>
    <row r="59" spans="2:15" ht="18" customHeight="1">
      <c r="B59" s="190"/>
      <c r="C59" s="191"/>
      <c r="D59" s="191"/>
      <c r="E59" s="191"/>
      <c r="F59" s="191"/>
      <c r="G59" s="192"/>
      <c r="H59" s="194"/>
      <c r="I59" s="194"/>
      <c r="J59" s="22">
        <v>328.8</v>
      </c>
      <c r="K59" s="22"/>
      <c r="L59" s="22"/>
      <c r="M59" s="22">
        <v>250</v>
      </c>
      <c r="N59" s="204"/>
      <c r="O59" s="25">
        <f>N58/J59</f>
        <v>1.1484184914841848</v>
      </c>
    </row>
    <row r="60" spans="2:15" ht="61.5" customHeight="1">
      <c r="B60" s="178" t="s">
        <v>65</v>
      </c>
      <c r="C60" s="179"/>
      <c r="D60" s="179"/>
      <c r="E60" s="179"/>
      <c r="F60" s="179"/>
      <c r="G60" s="180"/>
      <c r="H60" s="75" t="s">
        <v>24</v>
      </c>
      <c r="I60" s="75" t="s">
        <v>25</v>
      </c>
      <c r="J60" s="4"/>
      <c r="K60" s="10"/>
      <c r="L60" s="4"/>
      <c r="M60" s="4"/>
      <c r="N60" s="145">
        <f>N61+N62</f>
        <v>29557.8</v>
      </c>
      <c r="O60" s="14"/>
    </row>
    <row r="61" spans="2:15" ht="59.25" customHeight="1">
      <c r="B61" s="166" t="s">
        <v>66</v>
      </c>
      <c r="C61" s="167"/>
      <c r="D61" s="167"/>
      <c r="E61" s="167"/>
      <c r="F61" s="167"/>
      <c r="G61" s="168"/>
      <c r="H61" s="77" t="s">
        <v>24</v>
      </c>
      <c r="I61" s="77" t="s">
        <v>2</v>
      </c>
      <c r="J61" s="7"/>
      <c r="K61" s="11"/>
      <c r="L61" s="7"/>
      <c r="M61" s="7"/>
      <c r="N61" s="146">
        <v>15168.4</v>
      </c>
      <c r="O61" s="14"/>
    </row>
    <row r="62" spans="2:15" ht="18.75">
      <c r="B62" s="169" t="s">
        <v>49</v>
      </c>
      <c r="C62" s="170"/>
      <c r="D62" s="170"/>
      <c r="E62" s="170"/>
      <c r="F62" s="170"/>
      <c r="G62" s="171"/>
      <c r="H62" s="78" t="s">
        <v>24</v>
      </c>
      <c r="I62" s="78" t="s">
        <v>6</v>
      </c>
      <c r="J62" s="24">
        <v>9289.3</v>
      </c>
      <c r="K62" s="21"/>
      <c r="L62" s="21"/>
      <c r="M62" s="24">
        <v>11205.3</v>
      </c>
      <c r="N62" s="148">
        <v>14389.4</v>
      </c>
      <c r="O62" s="25">
        <f t="shared" si="0"/>
        <v>1.5490295285974187</v>
      </c>
    </row>
    <row r="63" spans="2:15" ht="18.75">
      <c r="B63" s="184" t="s">
        <v>71</v>
      </c>
      <c r="C63" s="185"/>
      <c r="D63" s="185"/>
      <c r="E63" s="185"/>
      <c r="F63" s="185"/>
      <c r="G63" s="186"/>
      <c r="H63" s="195"/>
      <c r="I63" s="196"/>
      <c r="J63" s="19" t="e">
        <f>J12+#REF!+J26+J30+J33+J36+J42+J45+J48+J54+J57+#REF!</f>
        <v>#REF!</v>
      </c>
      <c r="K63" s="8" t="e">
        <f>K12+K26+K30++K33+K36+K42+K45+K48+K54+K57+#REF!+#REF!</f>
        <v>#REF!</v>
      </c>
      <c r="L63" s="8" t="e">
        <f>L12+L26+L30++L33+L36+L42+L45+L48+L54+L57+#REF!+#REF!</f>
        <v>#REF!</v>
      </c>
      <c r="M63" s="19" t="e">
        <f>M12+#REF!+M26+M30+M33+M36+M42+M45+M48+M54+M57+#REF!</f>
        <v>#REF!</v>
      </c>
      <c r="N63" s="147">
        <f>N12+N23+N26+N30+N33+N36+N42+N45+N48+N54+N56+N60</f>
        <v>520737.99999999994</v>
      </c>
      <c r="O63" s="17" t="e">
        <f t="shared" si="0"/>
        <v>#REF!</v>
      </c>
    </row>
  </sheetData>
  <sheetProtection/>
  <mergeCells count="64">
    <mergeCell ref="J9:J10"/>
    <mergeCell ref="B6:N6"/>
    <mergeCell ref="N9:N10"/>
    <mergeCell ref="O9:O10"/>
    <mergeCell ref="B19:G19"/>
    <mergeCell ref="B13:G13"/>
    <mergeCell ref="B7:N7"/>
    <mergeCell ref="I9:I10"/>
    <mergeCell ref="B9:G10"/>
    <mergeCell ref="H9:H10"/>
    <mergeCell ref="B11:G11"/>
    <mergeCell ref="B60:G60"/>
    <mergeCell ref="B32:G32"/>
    <mergeCell ref="B28:G28"/>
    <mergeCell ref="B26:G26"/>
    <mergeCell ref="B30:G30"/>
    <mergeCell ref="B42:G42"/>
    <mergeCell ref="B55:G55"/>
    <mergeCell ref="B54:G54"/>
    <mergeCell ref="B53:G53"/>
    <mergeCell ref="B14:G17"/>
    <mergeCell ref="H14:H17"/>
    <mergeCell ref="I14:I17"/>
    <mergeCell ref="N14:N17"/>
    <mergeCell ref="B49:G49"/>
    <mergeCell ref="B46:G46"/>
    <mergeCell ref="B33:G33"/>
    <mergeCell ref="B45:G45"/>
    <mergeCell ref="B44:G44"/>
    <mergeCell ref="B43:G43"/>
    <mergeCell ref="I58:I59"/>
    <mergeCell ref="N58:N59"/>
    <mergeCell ref="H56:H57"/>
    <mergeCell ref="I56:I57"/>
    <mergeCell ref="N56:N57"/>
    <mergeCell ref="N34:N35"/>
    <mergeCell ref="H34:H35"/>
    <mergeCell ref="I34:I35"/>
    <mergeCell ref="B27:G27"/>
    <mergeCell ref="B31:G31"/>
    <mergeCell ref="B62:G62"/>
    <mergeCell ref="B63:G63"/>
    <mergeCell ref="B58:G59"/>
    <mergeCell ref="H58:H59"/>
    <mergeCell ref="H63:I63"/>
    <mergeCell ref="B39:G39"/>
    <mergeCell ref="B34:G35"/>
    <mergeCell ref="B48:G48"/>
    <mergeCell ref="B61:G61"/>
    <mergeCell ref="B29:G29"/>
    <mergeCell ref="B40:G40"/>
    <mergeCell ref="B38:G38"/>
    <mergeCell ref="B37:G37"/>
    <mergeCell ref="B36:G36"/>
    <mergeCell ref="B25:G25"/>
    <mergeCell ref="B52:G52"/>
    <mergeCell ref="B51:G51"/>
    <mergeCell ref="B56:G57"/>
    <mergeCell ref="B41:G41"/>
    <mergeCell ref="B18:G18"/>
    <mergeCell ref="B20:G20"/>
    <mergeCell ref="B21:G21"/>
    <mergeCell ref="B23:G23"/>
    <mergeCell ref="B24:G24"/>
  </mergeCells>
  <printOptions horizontalCentered="1"/>
  <pageMargins left="0.31496062992125984" right="0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Е.Н.Баданина</cp:lastModifiedBy>
  <cp:lastPrinted>2018-03-01T11:45:53Z</cp:lastPrinted>
  <dcterms:created xsi:type="dcterms:W3CDTF">2004-11-04T07:33:42Z</dcterms:created>
  <dcterms:modified xsi:type="dcterms:W3CDTF">2018-03-01T11:48:41Z</dcterms:modified>
  <cp:category/>
  <cp:version/>
  <cp:contentType/>
  <cp:contentStatus/>
</cp:coreProperties>
</file>