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0" yWindow="120" windowWidth="14376" windowHeight="5580" activeTab="2"/>
  </bookViews>
  <sheets>
    <sheet name="Приложение 1" sheetId="1" r:id="rId1"/>
    <sheet name="Приложение 2" sheetId="3" r:id="rId2"/>
    <sheet name="Приложение 3" sheetId="2" r:id="rId3"/>
  </sheets>
  <externalReferences>
    <externalReference r:id="rId4"/>
  </externalReferences>
  <definedNames>
    <definedName name="_xlnm._FilterDatabase" localSheetId="0" hidden="1">'Приложение 1'!$A$7:$S$19</definedName>
    <definedName name="_xlnm._FilterDatabase" localSheetId="2" hidden="1">'Приложение 3'!$A$6:$Y$24</definedName>
    <definedName name="_xlnm.Print_Titles" localSheetId="0">'Приложение 1'!$7:$9</definedName>
    <definedName name="_xlnm.Print_Titles" localSheetId="2">'Приложение 3'!$6:$10</definedName>
  </definedNames>
  <calcPr calcId="125725"/>
</workbook>
</file>

<file path=xl/calcChain.xml><?xml version="1.0" encoding="utf-8"?>
<calcChain xmlns="http://schemas.openxmlformats.org/spreadsheetml/2006/main">
  <c r="N9" i="3"/>
  <c r="M9"/>
  <c r="I10"/>
  <c r="I11"/>
  <c r="I9"/>
  <c r="D11"/>
  <c r="D10"/>
  <c r="D9"/>
  <c r="C11"/>
  <c r="C9"/>
  <c r="C10"/>
  <c r="C12" i="2"/>
  <c r="C13"/>
  <c r="D14"/>
  <c r="E14"/>
  <c r="F14"/>
  <c r="G14"/>
  <c r="H14"/>
  <c r="I14"/>
  <c r="J14"/>
  <c r="K14"/>
  <c r="L14"/>
  <c r="M14"/>
  <c r="N14"/>
  <c r="O14"/>
  <c r="P14"/>
  <c r="Q14"/>
  <c r="R14"/>
  <c r="S14"/>
  <c r="T14"/>
  <c r="U14"/>
  <c r="V14"/>
  <c r="W14"/>
  <c r="X14"/>
  <c r="Y14"/>
  <c r="I16"/>
  <c r="C16" s="1"/>
  <c r="S16"/>
  <c r="C17"/>
  <c r="E17"/>
  <c r="E20" s="1"/>
  <c r="M18"/>
  <c r="C18" s="1"/>
  <c r="M19"/>
  <c r="C19" s="1"/>
  <c r="D20"/>
  <c r="F20"/>
  <c r="G20"/>
  <c r="H20"/>
  <c r="I20"/>
  <c r="J20"/>
  <c r="K20"/>
  <c r="L20"/>
  <c r="N20"/>
  <c r="O20"/>
  <c r="P20"/>
  <c r="Q20"/>
  <c r="R20"/>
  <c r="S20"/>
  <c r="T20"/>
  <c r="U20"/>
  <c r="V20"/>
  <c r="W20"/>
  <c r="X20"/>
  <c r="Y20"/>
  <c r="E22"/>
  <c r="C22" s="1"/>
  <c r="C23"/>
  <c r="C24"/>
  <c r="P19" i="1" s="1"/>
  <c r="Q19" s="1"/>
  <c r="I24" i="2"/>
  <c r="D25"/>
  <c r="F25"/>
  <c r="G25"/>
  <c r="H25"/>
  <c r="I25"/>
  <c r="J25"/>
  <c r="K25"/>
  <c r="L25"/>
  <c r="M25"/>
  <c r="N25"/>
  <c r="O25"/>
  <c r="P25"/>
  <c r="Q25"/>
  <c r="R25"/>
  <c r="S25"/>
  <c r="T25"/>
  <c r="U25"/>
  <c r="V25"/>
  <c r="W25"/>
  <c r="X25"/>
  <c r="Y25"/>
  <c r="H20" i="1"/>
  <c r="C25" i="2" l="1"/>
  <c r="L19" i="1"/>
  <c r="R19" s="1"/>
  <c r="C14" i="2"/>
  <c r="E25"/>
  <c r="C20"/>
  <c r="M20"/>
  <c r="E19" i="1"/>
  <c r="D19"/>
  <c r="I20"/>
  <c r="J20"/>
  <c r="K20"/>
  <c r="I14"/>
  <c r="I16"/>
  <c r="I11"/>
  <c r="D18" l="1"/>
  <c r="E18"/>
  <c r="E17"/>
  <c r="D17"/>
  <c r="E16"/>
  <c r="D16"/>
  <c r="E15"/>
  <c r="D15"/>
  <c r="E14"/>
  <c r="D14"/>
  <c r="E13"/>
  <c r="D13"/>
  <c r="P12"/>
  <c r="E12"/>
  <c r="D12"/>
  <c r="P11"/>
  <c r="L11" s="1"/>
  <c r="R11" s="1"/>
  <c r="E11"/>
  <c r="D11"/>
  <c r="L12" l="1"/>
  <c r="R12" s="1"/>
  <c r="Q12"/>
  <c r="Q11"/>
  <c r="P18" l="1"/>
  <c r="L18" l="1"/>
  <c r="R18" s="1"/>
  <c r="Q18"/>
  <c r="P17" l="1"/>
  <c r="M11" i="3" s="1"/>
  <c r="N11" s="1"/>
  <c r="P14" i="1"/>
  <c r="P15"/>
  <c r="P16"/>
  <c r="P13"/>
  <c r="M10" i="3" s="1"/>
  <c r="N10" s="1"/>
  <c r="P20" i="1" l="1"/>
  <c r="L16"/>
  <c r="R16" s="1"/>
  <c r="Q16"/>
  <c r="L13"/>
  <c r="R13" s="1"/>
  <c r="Q13"/>
  <c r="L15"/>
  <c r="R15" s="1"/>
  <c r="Q15"/>
  <c r="L14"/>
  <c r="R14" s="1"/>
  <c r="Q14"/>
  <c r="L17"/>
  <c r="Q17"/>
  <c r="R17" l="1"/>
  <c r="L20"/>
</calcChain>
</file>

<file path=xl/sharedStrings.xml><?xml version="1.0" encoding="utf-8"?>
<sst xmlns="http://schemas.openxmlformats.org/spreadsheetml/2006/main" count="127" uniqueCount="84">
  <si>
    <t>№ п/п</t>
  </si>
  <si>
    <t>год ввода в эксплуатацию</t>
  </si>
  <si>
    <t>материал стен</t>
  </si>
  <si>
    <t>тип кровли</t>
  </si>
  <si>
    <t>количество этажей</t>
  </si>
  <si>
    <t>количетво жителей, зарегистрированных в МКД на дату утверждения краткосрочного плана</t>
  </si>
  <si>
    <t>стоимость капитального ремонта</t>
  </si>
  <si>
    <t>всего:</t>
  </si>
  <si>
    <t>за счет средств государственной корпорации - Фонд содействия реформированию жилищно-коммунального хозяйства</t>
  </si>
  <si>
    <t>за счет средств собственников помещений МКД</t>
  </si>
  <si>
    <t>руб.</t>
  </si>
  <si>
    <t>руб./кв.м</t>
  </si>
  <si>
    <t>кв.м</t>
  </si>
  <si>
    <t>за счет средств бюджета                Вологодской области</t>
  </si>
  <si>
    <t>за счет средств бюджета города Вологды</t>
  </si>
  <si>
    <t>Итого</t>
  </si>
  <si>
    <t>адрес многоквартирного дома (далее - МКД)</t>
  </si>
  <si>
    <t>плановая дата завершения работ</t>
  </si>
  <si>
    <t>удельная стоимость капитального ремонта                   1 кв.м общей площади помещений МКД</t>
  </si>
  <si>
    <t>предельная стоимость капитального ремонта               1 кв.м общей площади помещений МКД</t>
  </si>
  <si>
    <t>количество подъездов</t>
  </si>
  <si>
    <t>общая площадь МКД, всего</t>
  </si>
  <si>
    <t>площадь помещений МКД</t>
  </si>
  <si>
    <t>площадь нежилых помещений многоквартирных домов</t>
  </si>
  <si>
    <t>площадь жилых помещений МКД, находящихся в собственности граждан</t>
  </si>
  <si>
    <t>Приложение № 1</t>
  </si>
  <si>
    <t>к постановлению администрации Никольского муниципального района</t>
  </si>
  <si>
    <t>Перечень многоквартирных домов, расположенных на территории Никольского муниципального района, которые подлежат капитальному ремонту в 2016-2018 годы</t>
  </si>
  <si>
    <t>Никольский р-н, г. Никольск, ул. Советская, д. 95</t>
  </si>
  <si>
    <t>Никольский р-н, г. Никольск, ул. Советская, д. 31</t>
  </si>
  <si>
    <t>Никольский р-н, г. Никольск, ул. Космонавтов, д. 32</t>
  </si>
  <si>
    <t>Никольский р-н, г. Никольск, ул. Восточная, д. 12</t>
  </si>
  <si>
    <t>Никольский р-н, г. Никольск, ул. Космонавтов, д. 29</t>
  </si>
  <si>
    <t>Никольский р-н, г. Никольск, ул. Восточная, д. 10</t>
  </si>
  <si>
    <t>Никольский р-н, г. Никольск, пер. Кузнецова, д. 5</t>
  </si>
  <si>
    <t>Никольский р-н, г. Никольск, ул. Заводская, д. 18</t>
  </si>
  <si>
    <t>Никольский р-н, г. Никольск, ул. Космонавтов, д.32</t>
  </si>
  <si>
    <t>Никольский р-н, г. Никольск, ул. Советская, д.31</t>
  </si>
  <si>
    <t>Никольский р-н, г. Никольск, ул. Восточная, д.12</t>
  </si>
  <si>
    <t>Никольский р-н, г. Никольск, ул. Заводская, д.18</t>
  </si>
  <si>
    <t>Никольский р-н, г. Никольск, пер. Кузнецова, д.5</t>
  </si>
  <si>
    <t>Никольский р-н, г. Никольск, ул. Восточная, д.10</t>
  </si>
  <si>
    <t>Никольский р-н, г. Никольск, ул. Космонавтов, д.29</t>
  </si>
  <si>
    <t>куб.м.</t>
  </si>
  <si>
    <t>кв.м.</t>
  </si>
  <si>
    <t>ед.</t>
  </si>
  <si>
    <t>горячей воды</t>
  </si>
  <si>
    <t>холодной воды</t>
  </si>
  <si>
    <t>газа</t>
  </si>
  <si>
    <t>тепловой энергии</t>
  </si>
  <si>
    <t>электрической энергии</t>
  </si>
  <si>
    <t xml:space="preserve"> водоотведения</t>
  </si>
  <si>
    <t>горячего водоснабжения</t>
  </si>
  <si>
    <t>холодного водоснабжения</t>
  </si>
  <si>
    <t xml:space="preserve"> газоснабжения</t>
  </si>
  <si>
    <t>теплоснабжения</t>
  </si>
  <si>
    <t xml:space="preserve"> электроснабжения</t>
  </si>
  <si>
    <t>другие виды</t>
  </si>
  <si>
    <t>установка коллективных (общедомовых) ПУ и УУ</t>
  </si>
  <si>
    <t>ремонт фундамента</t>
  </si>
  <si>
    <t>ремонт и утепление фасада</t>
  </si>
  <si>
    <t>ремонт подвальных помещений</t>
  </si>
  <si>
    <t>ремонт крыши</t>
  </si>
  <si>
    <t>ремонт или замена лифтового оборудования</t>
  </si>
  <si>
    <t>ремонт внутридомовых инженерных систем</t>
  </si>
  <si>
    <t>Виды, установленные нормативным правовым актом субъекта Российской Федерации</t>
  </si>
  <si>
    <t>Виды работ, установленные частью 1 статьи 166 Жилищного Кодекса Российской Федерации</t>
  </si>
  <si>
    <t>Стоимость капитального ремонта ВСЕГО</t>
  </si>
  <si>
    <t>Адрес МКД</t>
  </si>
  <si>
    <t>Реестр многоквартирных домов, расположенных на территории Никольского муниципального района которые подлежат капитальному ремонту в 2016-2018 годах, по видам работ</t>
  </si>
  <si>
    <t>Приложение № 3</t>
  </si>
  <si>
    <t>Год проведения работ</t>
  </si>
  <si>
    <t>Количество жителей, зарегистрированных в МКД на дату утверждения краткосрочного плана</t>
  </si>
  <si>
    <t>Количество МКД, дом</t>
  </si>
  <si>
    <t>Стоимость капитального ремонта, руб.</t>
  </si>
  <si>
    <t>I квартал</t>
  </si>
  <si>
    <t>II квартал</t>
  </si>
  <si>
    <t>III квартал</t>
  </si>
  <si>
    <t>IV квартал</t>
  </si>
  <si>
    <t>Всего</t>
  </si>
  <si>
    <t>Приложение № 2</t>
  </si>
  <si>
    <t>Общая площадь МКД, кв.м.</t>
  </si>
  <si>
    <t>Планируемые показатели выполнения краткосрочного плана реализации Областной программы капитального ремонта общего имущества в многоквартирных домах на территории Никольского муниципального района на 2016-2018 годы</t>
  </si>
  <si>
    <t>от 29.11.2016 года № 912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</si>
</sst>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#,##0.00_р_."/>
  </numFmts>
  <fonts count="20">
    <font>
      <sz val="11"/>
      <color theme="1"/>
      <name val="Calibri"/>
      <charset val="204"/>
    </font>
    <font>
      <sz val="8"/>
      <name val="Arial"/>
      <family val="2"/>
      <charset val="204"/>
    </font>
    <font>
      <sz val="11"/>
      <name val="Calibri"/>
      <family val="2"/>
      <charset val="204"/>
    </font>
    <font>
      <sz val="8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8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Calibri"/>
      <family val="2"/>
      <charset val="204"/>
    </font>
    <font>
      <b/>
      <sz val="8"/>
      <color theme="1"/>
      <name val="Calibri"/>
      <family val="2"/>
      <charset val="204"/>
    </font>
    <font>
      <b/>
      <sz val="8"/>
      <color theme="1"/>
      <name val="Times New Roman"/>
      <family val="1"/>
      <charset val="204"/>
    </font>
    <font>
      <sz val="8"/>
      <color theme="1"/>
      <name val="Arial"/>
      <family val="2"/>
      <charset val="204"/>
    </font>
    <font>
      <sz val="20"/>
      <color theme="1"/>
      <name val="Times New Roman"/>
      <family val="1"/>
      <charset val="204"/>
    </font>
    <font>
      <b/>
      <sz val="11"/>
      <color theme="1"/>
      <name val="Calibri"/>
      <family val="2"/>
      <charset val="204"/>
    </font>
    <font>
      <sz val="10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2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123">
    <xf numFmtId="0" fontId="0" fillId="0" borderId="0" xfId="0"/>
    <xf numFmtId="0" fontId="2" fillId="0" borderId="0" xfId="0" applyFont="1" applyFill="1"/>
    <xf numFmtId="0" fontId="1" fillId="0" borderId="0" xfId="0" applyFont="1" applyFill="1"/>
    <xf numFmtId="0" fontId="3" fillId="0" borderId="1" xfId="0" applyFont="1" applyFill="1" applyBorder="1" applyAlignment="1">
      <alignment horizontal="center" vertical="center" textRotation="90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/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164" fontId="7" fillId="0" borderId="1" xfId="0" applyNumberFormat="1" applyFont="1" applyFill="1" applyBorder="1" applyAlignment="1">
      <alignment horizontal="right"/>
    </xf>
    <xf numFmtId="4" fontId="7" fillId="0" borderId="1" xfId="0" applyNumberFormat="1" applyFont="1" applyFill="1" applyBorder="1" applyAlignment="1">
      <alignment horizontal="right"/>
    </xf>
    <xf numFmtId="0" fontId="3" fillId="0" borderId="1" xfId="0" applyFont="1" applyFill="1" applyBorder="1" applyAlignment="1">
      <alignment horizontal="center"/>
    </xf>
    <xf numFmtId="0" fontId="2" fillId="0" borderId="0" xfId="0" applyFont="1" applyFill="1" applyAlignment="1">
      <alignment horizontal="right"/>
    </xf>
    <xf numFmtId="0" fontId="1" fillId="0" borderId="0" xfId="0" applyFont="1" applyFill="1" applyAlignment="1">
      <alignment horizontal="right"/>
    </xf>
    <xf numFmtId="0" fontId="3" fillId="0" borderId="1" xfId="0" applyFont="1" applyFill="1" applyBorder="1" applyAlignment="1">
      <alignment horizontal="right" vertical="center" textRotation="90" wrapText="1"/>
    </xf>
    <xf numFmtId="0" fontId="3" fillId="0" borderId="1" xfId="0" applyFont="1" applyFill="1" applyBorder="1" applyAlignment="1">
      <alignment horizontal="righ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  <xf numFmtId="4" fontId="4" fillId="2" borderId="1" xfId="0" applyNumberFormat="1" applyFont="1" applyFill="1" applyBorder="1" applyAlignment="1">
      <alignment horizontal="right" vertical="center"/>
    </xf>
    <xf numFmtId="14" fontId="4" fillId="2" borderId="1" xfId="0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/>
    </xf>
    <xf numFmtId="0" fontId="2" fillId="2" borderId="0" xfId="0" applyFont="1" applyFill="1"/>
    <xf numFmtId="0" fontId="2" fillId="2" borderId="0" xfId="0" applyFont="1" applyFill="1" applyAlignment="1">
      <alignment horizontal="right"/>
    </xf>
    <xf numFmtId="0" fontId="1" fillId="2" borderId="0" xfId="0" applyFont="1" applyFill="1"/>
    <xf numFmtId="0" fontId="8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/>
    </xf>
    <xf numFmtId="0" fontId="8" fillId="0" borderId="0" xfId="0" applyFont="1" applyFill="1" applyAlignment="1">
      <alignment horizontal="left"/>
    </xf>
    <xf numFmtId="0" fontId="8" fillId="0" borderId="0" xfId="0" applyFont="1" applyFill="1" applyAlignment="1">
      <alignment horizontal="left" wrapText="1"/>
    </xf>
    <xf numFmtId="0" fontId="6" fillId="0" borderId="0" xfId="0" applyFont="1" applyFill="1" applyAlignment="1">
      <alignment horizontal="left"/>
    </xf>
    <xf numFmtId="0" fontId="9" fillId="0" borderId="0" xfId="1" applyFill="1"/>
    <xf numFmtId="0" fontId="9" fillId="0" borderId="0" xfId="1" applyFill="1" applyAlignment="1">
      <alignment horizontal="right"/>
    </xf>
    <xf numFmtId="1" fontId="9" fillId="0" borderId="0" xfId="1" applyNumberFormat="1" applyFill="1"/>
    <xf numFmtId="4" fontId="9" fillId="0" borderId="0" xfId="1" applyNumberFormat="1" applyFill="1"/>
    <xf numFmtId="0" fontId="10" fillId="0" borderId="0" xfId="1" applyFont="1" applyFill="1"/>
    <xf numFmtId="4" fontId="11" fillId="0" borderId="1" xfId="1" applyNumberFormat="1" applyFont="1" applyFill="1" applyBorder="1"/>
    <xf numFmtId="0" fontId="9" fillId="2" borderId="0" xfId="1" applyFill="1"/>
    <xf numFmtId="4" fontId="4" fillId="2" borderId="1" xfId="1" applyNumberFormat="1" applyFont="1" applyFill="1" applyBorder="1" applyAlignment="1">
      <alignment horizontal="right" vertical="center"/>
    </xf>
    <xf numFmtId="164" fontId="4" fillId="2" borderId="1" xfId="1" applyNumberFormat="1" applyFont="1" applyFill="1" applyBorder="1" applyAlignment="1">
      <alignment horizontal="right" vertical="center"/>
    </xf>
    <xf numFmtId="1" fontId="4" fillId="2" borderId="1" xfId="1" applyNumberFormat="1" applyFont="1" applyFill="1" applyBorder="1" applyAlignment="1">
      <alignment horizontal="right" vertical="center"/>
    </xf>
    <xf numFmtId="0" fontId="4" fillId="2" borderId="1" xfId="1" applyFont="1" applyFill="1" applyBorder="1" applyAlignment="1">
      <alignment horizontal="left" vertical="center" wrapText="1"/>
    </xf>
    <xf numFmtId="0" fontId="12" fillId="2" borderId="1" xfId="1" applyFont="1" applyFill="1" applyBorder="1" applyAlignment="1">
      <alignment horizontal="center" vertical="center"/>
    </xf>
    <xf numFmtId="4" fontId="3" fillId="2" borderId="1" xfId="1" applyNumberFormat="1" applyFont="1" applyFill="1" applyBorder="1" applyAlignment="1">
      <alignment horizontal="right" vertical="center"/>
    </xf>
    <xf numFmtId="4" fontId="11" fillId="2" borderId="1" xfId="1" applyNumberFormat="1" applyFont="1" applyFill="1" applyBorder="1" applyAlignment="1">
      <alignment horizontal="right" vertical="center"/>
    </xf>
    <xf numFmtId="0" fontId="14" fillId="0" borderId="0" xfId="1" applyFont="1" applyFill="1"/>
    <xf numFmtId="4" fontId="11" fillId="0" borderId="1" xfId="1" applyNumberFormat="1" applyFont="1" applyFill="1" applyBorder="1" applyAlignment="1">
      <alignment horizontal="center" vertical="center"/>
    </xf>
    <xf numFmtId="1" fontId="11" fillId="0" borderId="1" xfId="1" applyNumberFormat="1" applyFont="1" applyFill="1" applyBorder="1" applyAlignment="1">
      <alignment horizontal="center" vertical="center"/>
    </xf>
    <xf numFmtId="4" fontId="4" fillId="0" borderId="1" xfId="1" applyNumberFormat="1" applyFont="1" applyFill="1" applyBorder="1" applyAlignment="1">
      <alignment horizontal="right" vertical="center"/>
    </xf>
    <xf numFmtId="164" fontId="4" fillId="0" borderId="1" xfId="1" applyNumberFormat="1" applyFont="1" applyFill="1" applyBorder="1" applyAlignment="1">
      <alignment horizontal="right" vertical="center"/>
    </xf>
    <xf numFmtId="1" fontId="4" fillId="0" borderId="1" xfId="1" applyNumberFormat="1" applyFont="1" applyFill="1" applyBorder="1" applyAlignment="1">
      <alignment horizontal="right" vertical="center"/>
    </xf>
    <xf numFmtId="0" fontId="4" fillId="0" borderId="1" xfId="1" applyFont="1" applyFill="1" applyBorder="1" applyAlignment="1">
      <alignment horizontal="center" vertical="center"/>
    </xf>
    <xf numFmtId="1" fontId="4" fillId="0" borderId="1" xfId="1" applyNumberFormat="1" applyFont="1" applyFill="1" applyBorder="1" applyAlignment="1">
      <alignment horizontal="center" vertical="center"/>
    </xf>
    <xf numFmtId="0" fontId="15" fillId="0" borderId="1" xfId="1" applyFont="1" applyFill="1" applyBorder="1" applyAlignment="1">
      <alignment horizontal="center" vertical="center" wrapText="1"/>
    </xf>
    <xf numFmtId="1" fontId="15" fillId="0" borderId="1" xfId="1" applyNumberFormat="1" applyFont="1" applyFill="1" applyBorder="1" applyAlignment="1">
      <alignment horizontal="center" vertical="center" wrapText="1"/>
    </xf>
    <xf numFmtId="0" fontId="12" fillId="0" borderId="0" xfId="1" applyFont="1" applyFill="1"/>
    <xf numFmtId="0" fontId="12" fillId="0" borderId="0" xfId="1" applyFont="1" applyFill="1" applyAlignment="1">
      <alignment horizontal="right"/>
    </xf>
    <xf numFmtId="1" fontId="12" fillId="0" borderId="0" xfId="1" applyNumberFormat="1" applyFont="1" applyFill="1"/>
    <xf numFmtId="0" fontId="13" fillId="0" borderId="0" xfId="1" applyFont="1" applyFill="1" applyAlignment="1"/>
    <xf numFmtId="0" fontId="17" fillId="0" borderId="0" xfId="1" applyFont="1" applyFill="1" applyAlignment="1"/>
    <xf numFmtId="0" fontId="16" fillId="0" borderId="0" xfId="1" applyFont="1" applyFill="1" applyAlignment="1">
      <alignment vertical="center"/>
    </xf>
    <xf numFmtId="0" fontId="16" fillId="0" borderId="12" xfId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18" fillId="0" borderId="1" xfId="0" applyFont="1" applyBorder="1" applyAlignment="1">
      <alignment wrapText="1"/>
    </xf>
    <xf numFmtId="0" fontId="18" fillId="0" borderId="1" xfId="0" applyFont="1" applyBorder="1" applyAlignment="1">
      <alignment horizontal="center" wrapText="1"/>
    </xf>
    <xf numFmtId="165" fontId="18" fillId="0" borderId="1" xfId="0" applyNumberFormat="1" applyFont="1" applyBorder="1" applyAlignment="1">
      <alignment wrapText="1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18" fillId="0" borderId="1" xfId="0" applyFont="1" applyBorder="1" applyAlignment="1">
      <alignment horizontal="center" vertical="top" wrapText="1"/>
    </xf>
    <xf numFmtId="0" fontId="18" fillId="0" borderId="1" xfId="0" applyFont="1" applyBorder="1" applyAlignment="1">
      <alignment horizontal="right" wrapText="1"/>
    </xf>
    <xf numFmtId="0" fontId="19" fillId="0" borderId="12" xfId="0" applyFont="1" applyBorder="1" applyAlignment="1">
      <alignment horizontal="center" wrapText="1"/>
    </xf>
    <xf numFmtId="0" fontId="16" fillId="0" borderId="0" xfId="1" applyFont="1" applyFill="1" applyBorder="1" applyAlignment="1">
      <alignment vertical="center"/>
    </xf>
    <xf numFmtId="0" fontId="9" fillId="0" borderId="0" xfId="1" applyFill="1" applyBorder="1"/>
    <xf numFmtId="0" fontId="3" fillId="0" borderId="4" xfId="0" applyFont="1" applyFill="1" applyBorder="1" applyAlignment="1">
      <alignment horizontal="center" vertical="center" textRotation="90" wrapText="1"/>
    </xf>
    <xf numFmtId="0" fontId="3" fillId="0" borderId="6" xfId="0" applyFont="1" applyFill="1" applyBorder="1" applyAlignment="1">
      <alignment horizontal="center" vertical="center" textRotation="90" wrapText="1"/>
    </xf>
    <xf numFmtId="0" fontId="3" fillId="0" borderId="5" xfId="0" applyFont="1" applyFill="1" applyBorder="1" applyAlignment="1">
      <alignment horizontal="center" vertical="center" textRotation="90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/>
    </xf>
    <xf numFmtId="0" fontId="7" fillId="0" borderId="2" xfId="0" applyFont="1" applyFill="1" applyBorder="1" applyAlignment="1">
      <alignment horizontal="left"/>
    </xf>
    <xf numFmtId="0" fontId="7" fillId="0" borderId="3" xfId="0" applyFont="1" applyFill="1" applyBorder="1" applyAlignment="1">
      <alignment horizontal="left"/>
    </xf>
    <xf numFmtId="0" fontId="8" fillId="0" borderId="0" xfId="0" applyFont="1" applyFill="1" applyAlignment="1">
      <alignment horizontal="left"/>
    </xf>
    <xf numFmtId="0" fontId="8" fillId="0" borderId="0" xfId="0" applyFont="1" applyFill="1" applyAlignment="1">
      <alignment horizontal="left" wrapText="1"/>
    </xf>
    <xf numFmtId="0" fontId="3" fillId="0" borderId="2" xfId="0" applyFont="1" applyFill="1" applyBorder="1" applyAlignment="1">
      <alignment horizontal="right" vertical="center" wrapText="1"/>
    </xf>
    <xf numFmtId="0" fontId="3" fillId="0" borderId="3" xfId="0" applyFont="1" applyFill="1" applyBorder="1" applyAlignment="1">
      <alignment horizontal="right" vertical="center" wrapText="1"/>
    </xf>
    <xf numFmtId="0" fontId="3" fillId="0" borderId="4" xfId="0" applyFont="1" applyFill="1" applyBorder="1" applyAlignment="1">
      <alignment horizontal="right" vertical="center" textRotation="90" wrapText="1"/>
    </xf>
    <xf numFmtId="0" fontId="3" fillId="0" borderId="6" xfId="0" applyFont="1" applyFill="1" applyBorder="1" applyAlignment="1">
      <alignment horizontal="right" vertical="center" textRotation="90" wrapText="1"/>
    </xf>
    <xf numFmtId="0" fontId="3" fillId="0" borderId="5" xfId="0" applyFont="1" applyFill="1" applyBorder="1" applyAlignment="1">
      <alignment horizontal="right" vertical="center" textRotation="90" wrapText="1"/>
    </xf>
    <xf numFmtId="0" fontId="5" fillId="0" borderId="0" xfId="0" applyFont="1" applyFill="1" applyAlignment="1">
      <alignment horizont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textRotation="90" wrapText="1"/>
    </xf>
    <xf numFmtId="0" fontId="3" fillId="2" borderId="1" xfId="0" applyFont="1" applyFill="1" applyBorder="1" applyAlignment="1">
      <alignment horizontal="center" vertical="center" textRotation="90" wrapText="1"/>
    </xf>
    <xf numFmtId="0" fontId="19" fillId="0" borderId="0" xfId="0" applyFont="1" applyBorder="1" applyAlignment="1">
      <alignment horizontal="center" wrapText="1"/>
    </xf>
    <xf numFmtId="0" fontId="18" fillId="0" borderId="1" xfId="0" applyFont="1" applyBorder="1" applyAlignment="1">
      <alignment horizontal="center" vertical="top" wrapText="1"/>
    </xf>
    <xf numFmtId="0" fontId="16" fillId="0" borderId="0" xfId="1" applyFont="1" applyFill="1" applyBorder="1" applyAlignment="1">
      <alignment horizontal="center" vertical="center" wrapText="1"/>
    </xf>
    <xf numFmtId="0" fontId="15" fillId="0" borderId="2" xfId="1" applyFont="1" applyFill="1" applyBorder="1" applyAlignment="1">
      <alignment horizontal="center" vertical="center" wrapText="1"/>
    </xf>
    <xf numFmtId="0" fontId="15" fillId="0" borderId="7" xfId="1" applyFont="1" applyFill="1" applyBorder="1" applyAlignment="1">
      <alignment horizontal="center" vertical="center" wrapText="1"/>
    </xf>
    <xf numFmtId="0" fontId="15" fillId="0" borderId="3" xfId="1" applyFont="1" applyFill="1" applyBorder="1" applyAlignment="1">
      <alignment horizontal="center" vertical="center" wrapText="1"/>
    </xf>
    <xf numFmtId="0" fontId="15" fillId="0" borderId="1" xfId="1" applyFont="1" applyFill="1" applyBorder="1" applyAlignment="1">
      <alignment horizontal="center" vertical="center" wrapText="1"/>
    </xf>
    <xf numFmtId="0" fontId="15" fillId="0" borderId="4" xfId="1" applyFont="1" applyFill="1" applyBorder="1" applyAlignment="1">
      <alignment horizontal="center" vertical="center" wrapText="1"/>
    </xf>
    <xf numFmtId="0" fontId="15" fillId="0" borderId="5" xfId="1" applyFont="1" applyFill="1" applyBorder="1" applyAlignment="1">
      <alignment horizontal="center" vertical="center" wrapText="1"/>
    </xf>
    <xf numFmtId="0" fontId="15" fillId="0" borderId="11" xfId="1" applyFont="1" applyFill="1" applyBorder="1" applyAlignment="1">
      <alignment horizontal="center" vertical="center" wrapText="1"/>
    </xf>
    <xf numFmtId="0" fontId="15" fillId="0" borderId="10" xfId="1" applyFont="1" applyFill="1" applyBorder="1" applyAlignment="1">
      <alignment horizontal="center" vertical="center" wrapText="1"/>
    </xf>
    <xf numFmtId="0" fontId="15" fillId="0" borderId="9" xfId="1" applyFont="1" applyFill="1" applyBorder="1" applyAlignment="1">
      <alignment horizontal="center" vertical="center" wrapText="1"/>
    </xf>
    <xf numFmtId="0" fontId="15" fillId="0" borderId="8" xfId="1" applyFont="1" applyFill="1" applyBorder="1" applyAlignment="1">
      <alignment horizontal="center" vertical="center" wrapText="1"/>
    </xf>
    <xf numFmtId="0" fontId="13" fillId="2" borderId="2" xfId="1" applyFont="1" applyFill="1" applyBorder="1" applyAlignment="1">
      <alignment horizontal="center" vertical="center"/>
    </xf>
    <xf numFmtId="0" fontId="13" fillId="2" borderId="7" xfId="1" applyFont="1" applyFill="1" applyBorder="1" applyAlignment="1">
      <alignment horizontal="center" vertical="center"/>
    </xf>
    <xf numFmtId="0" fontId="13" fillId="2" borderId="3" xfId="1" applyFont="1" applyFill="1" applyBorder="1" applyAlignment="1">
      <alignment horizontal="center" vertical="center"/>
    </xf>
    <xf numFmtId="0" fontId="11" fillId="0" borderId="2" xfId="1" applyFont="1" applyFill="1" applyBorder="1" applyAlignment="1">
      <alignment horizontal="left"/>
    </xf>
    <xf numFmtId="0" fontId="11" fillId="0" borderId="3" xfId="1" applyFont="1" applyFill="1" applyBorder="1" applyAlignment="1">
      <alignment horizontal="left"/>
    </xf>
    <xf numFmtId="0" fontId="13" fillId="2" borderId="2" xfId="1" applyFont="1" applyFill="1" applyBorder="1" applyAlignment="1">
      <alignment horizontal="center" vertical="center" wrapText="1"/>
    </xf>
    <xf numFmtId="0" fontId="13" fillId="2" borderId="7" xfId="1" applyFont="1" applyFill="1" applyBorder="1" applyAlignment="1">
      <alignment horizontal="center" vertical="center" wrapText="1"/>
    </xf>
    <xf numFmtId="0" fontId="13" fillId="2" borderId="3" xfId="1" applyFont="1" applyFill="1" applyBorder="1" applyAlignment="1">
      <alignment horizontal="center" vertical="center" wrapText="1"/>
    </xf>
    <xf numFmtId="0" fontId="15" fillId="0" borderId="7" xfId="1" applyFont="1" applyFill="1" applyBorder="1" applyAlignment="1">
      <alignment wrapText="1"/>
    </xf>
    <xf numFmtId="0" fontId="15" fillId="0" borderId="3" xfId="1" applyFont="1" applyFill="1" applyBorder="1" applyAlignment="1">
      <alignment wrapText="1"/>
    </xf>
    <xf numFmtId="0" fontId="15" fillId="0" borderId="6" xfId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FFCCFF"/>
      <color rgb="FFFF66CC"/>
      <color rgb="FFCCEC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esktop/&#1054;&#1090;&#1076;&#1077;&#1083;%20&#1087;&#1086;%20&#1089;&#1090;&#1088;&#1086;&#1080;&#1090;&#1077;&#1083;&#1100;&#1089;&#1090;&#1074;&#1091;/&#1050;&#1072;&#1087;&#1080;&#1090;&#1072;&#1083;&#1100;&#1085;&#1099;&#1081;%20&#1088;&#1077;&#1084;&#1086;&#1085;&#1090;%20&#1052;&#1050;&#1044;/&#1055;&#1088;&#1080;&#1083;&#1086;&#1078;&#1077;&#1085;&#1080;&#1077;%203%202016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писок"/>
    </sheetNames>
    <sheetDataSet>
      <sheetData sheetId="0">
        <row r="15">
          <cell r="C15">
            <v>1850000</v>
          </cell>
        </row>
        <row r="16">
          <cell r="C16">
            <v>1850000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9"/>
  <sheetViews>
    <sheetView workbookViewId="0">
      <pane ySplit="9" topLeftCell="A18" activePane="bottomLeft" state="frozen"/>
      <selection pane="bottomLeft" activeCell="K2" sqref="K2"/>
    </sheetView>
  </sheetViews>
  <sheetFormatPr defaultColWidth="9.109375" defaultRowHeight="12.75" customHeight="1"/>
  <cols>
    <col min="1" max="1" width="4.109375" style="23" customWidth="1"/>
    <col min="2" max="2" width="23.88671875" style="1" customWidth="1"/>
    <col min="3" max="3" width="5.109375" style="8" customWidth="1"/>
    <col min="4" max="4" width="8.6640625" style="8" customWidth="1"/>
    <col min="5" max="5" width="6.44140625" style="1" customWidth="1"/>
    <col min="6" max="7" width="4.44140625" style="8" customWidth="1"/>
    <col min="8" max="8" width="8" style="14" customWidth="1"/>
    <col min="9" max="9" width="7" style="14" customWidth="1"/>
    <col min="10" max="10" width="7.6640625" style="14" customWidth="1"/>
    <col min="11" max="11" width="5.5546875" style="14" customWidth="1"/>
    <col min="12" max="12" width="11.44140625" style="8" customWidth="1"/>
    <col min="13" max="13" width="8.6640625" style="1" customWidth="1"/>
    <col min="14" max="15" width="6.6640625" style="1" customWidth="1"/>
    <col min="16" max="16" width="12" style="8" customWidth="1"/>
    <col min="17" max="17" width="8.6640625" style="8" customWidth="1"/>
    <col min="18" max="18" width="11.44140625" style="22" customWidth="1"/>
    <col min="19" max="19" width="10" style="1" customWidth="1"/>
    <col min="20" max="16384" width="9.109375" style="1"/>
  </cols>
  <sheetData>
    <row r="1" spans="1:19" ht="15" customHeight="1">
      <c r="M1" s="87" t="s">
        <v>25</v>
      </c>
      <c r="N1" s="87"/>
      <c r="O1" s="87"/>
      <c r="P1" s="87"/>
      <c r="Q1" s="87"/>
      <c r="R1" s="87"/>
      <c r="S1" s="87"/>
    </row>
    <row r="2" spans="1:19" ht="28.5" customHeight="1">
      <c r="M2" s="88" t="s">
        <v>26</v>
      </c>
      <c r="N2" s="88"/>
      <c r="O2" s="88"/>
      <c r="P2" s="88"/>
      <c r="Q2" s="88"/>
      <c r="R2" s="88"/>
      <c r="S2" s="88"/>
    </row>
    <row r="3" spans="1:19" ht="15" customHeight="1">
      <c r="M3" s="84" t="s">
        <v>83</v>
      </c>
      <c r="N3" s="84"/>
      <c r="O3" s="84"/>
      <c r="P3" s="84"/>
      <c r="Q3" s="84"/>
      <c r="R3" s="84"/>
      <c r="S3" s="84"/>
    </row>
    <row r="4" spans="1:19" ht="15" customHeight="1">
      <c r="A4" s="25"/>
      <c r="B4" s="2"/>
      <c r="C4" s="7"/>
      <c r="D4" s="7"/>
      <c r="E4" s="2"/>
      <c r="F4" s="7"/>
      <c r="G4" s="7"/>
      <c r="H4" s="15"/>
      <c r="I4" s="15"/>
      <c r="J4" s="15"/>
      <c r="K4" s="15"/>
      <c r="L4" s="7"/>
      <c r="M4" s="2"/>
      <c r="N4" s="9"/>
      <c r="O4" s="10"/>
      <c r="P4" s="10"/>
      <c r="Q4" s="10"/>
      <c r="R4" s="26"/>
      <c r="S4" s="10"/>
    </row>
    <row r="5" spans="1:19" ht="36" customHeight="1">
      <c r="A5" s="94" t="s">
        <v>27</v>
      </c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</row>
    <row r="6" spans="1:19" ht="11.25" customHeight="1">
      <c r="A6" s="25"/>
      <c r="B6" s="2"/>
      <c r="C6" s="7"/>
      <c r="D6" s="7"/>
      <c r="E6" s="2"/>
      <c r="F6" s="7"/>
      <c r="G6" s="7"/>
      <c r="H6" s="15"/>
      <c r="I6" s="15"/>
      <c r="J6" s="15"/>
      <c r="K6" s="15"/>
      <c r="L6" s="7"/>
      <c r="M6" s="2"/>
      <c r="N6" s="2"/>
      <c r="O6" s="2"/>
      <c r="P6" s="7"/>
      <c r="Q6" s="7"/>
      <c r="R6" s="27"/>
      <c r="S6" s="2"/>
    </row>
    <row r="7" spans="1:19" ht="41.25" customHeight="1">
      <c r="A7" s="81" t="s">
        <v>0</v>
      </c>
      <c r="B7" s="78" t="s">
        <v>16</v>
      </c>
      <c r="C7" s="75" t="s">
        <v>1</v>
      </c>
      <c r="D7" s="75" t="s">
        <v>2</v>
      </c>
      <c r="E7" s="75" t="s">
        <v>3</v>
      </c>
      <c r="F7" s="75" t="s">
        <v>4</v>
      </c>
      <c r="G7" s="75" t="s">
        <v>20</v>
      </c>
      <c r="H7" s="75" t="s">
        <v>21</v>
      </c>
      <c r="I7" s="89" t="s">
        <v>22</v>
      </c>
      <c r="J7" s="90"/>
      <c r="K7" s="91" t="s">
        <v>5</v>
      </c>
      <c r="L7" s="95" t="s">
        <v>6</v>
      </c>
      <c r="M7" s="96"/>
      <c r="N7" s="96"/>
      <c r="O7" s="96"/>
      <c r="P7" s="96"/>
      <c r="Q7" s="97" t="s">
        <v>18</v>
      </c>
      <c r="R7" s="98" t="s">
        <v>19</v>
      </c>
      <c r="S7" s="75" t="s">
        <v>17</v>
      </c>
    </row>
    <row r="8" spans="1:19" ht="138.75" customHeight="1">
      <c r="A8" s="82"/>
      <c r="B8" s="79"/>
      <c r="C8" s="76"/>
      <c r="D8" s="76"/>
      <c r="E8" s="76"/>
      <c r="F8" s="76"/>
      <c r="G8" s="76"/>
      <c r="H8" s="77"/>
      <c r="I8" s="16" t="s">
        <v>23</v>
      </c>
      <c r="J8" s="16" t="s">
        <v>24</v>
      </c>
      <c r="K8" s="92"/>
      <c r="L8" s="75" t="s">
        <v>7</v>
      </c>
      <c r="M8" s="3" t="s">
        <v>8</v>
      </c>
      <c r="N8" s="3" t="s">
        <v>13</v>
      </c>
      <c r="O8" s="3" t="s">
        <v>14</v>
      </c>
      <c r="P8" s="3" t="s">
        <v>9</v>
      </c>
      <c r="Q8" s="97"/>
      <c r="R8" s="98"/>
      <c r="S8" s="76"/>
    </row>
    <row r="9" spans="1:19" ht="11.25" hidden="1" customHeight="1">
      <c r="A9" s="83"/>
      <c r="B9" s="80"/>
      <c r="C9" s="77"/>
      <c r="D9" s="77"/>
      <c r="E9" s="77"/>
      <c r="F9" s="77"/>
      <c r="G9" s="77"/>
      <c r="H9" s="17" t="s">
        <v>12</v>
      </c>
      <c r="I9" s="17" t="s">
        <v>12</v>
      </c>
      <c r="J9" s="17" t="s">
        <v>12</v>
      </c>
      <c r="K9" s="93"/>
      <c r="L9" s="77"/>
      <c r="M9" s="5" t="s">
        <v>10</v>
      </c>
      <c r="N9" s="5" t="s">
        <v>10</v>
      </c>
      <c r="O9" s="5" t="s">
        <v>10</v>
      </c>
      <c r="P9" s="5" t="s">
        <v>10</v>
      </c>
      <c r="Q9" s="5" t="s">
        <v>11</v>
      </c>
      <c r="R9" s="28" t="s">
        <v>11</v>
      </c>
      <c r="S9" s="77"/>
    </row>
    <row r="10" spans="1:19" s="8" customFormat="1" ht="11.25" customHeight="1">
      <c r="A10" s="19">
        <v>1</v>
      </c>
      <c r="B10" s="4">
        <v>2</v>
      </c>
      <c r="C10" s="4">
        <v>3</v>
      </c>
      <c r="D10" s="4">
        <v>4</v>
      </c>
      <c r="E10" s="4">
        <v>5</v>
      </c>
      <c r="F10" s="4">
        <v>6</v>
      </c>
      <c r="G10" s="4">
        <v>7</v>
      </c>
      <c r="H10" s="4">
        <v>8</v>
      </c>
      <c r="I10" s="4">
        <v>9</v>
      </c>
      <c r="J10" s="4">
        <v>10</v>
      </c>
      <c r="K10" s="4">
        <v>11</v>
      </c>
      <c r="L10" s="4">
        <v>12</v>
      </c>
      <c r="M10" s="4">
        <v>13</v>
      </c>
      <c r="N10" s="4">
        <v>14</v>
      </c>
      <c r="O10" s="4">
        <v>15</v>
      </c>
      <c r="P10" s="4">
        <v>16</v>
      </c>
      <c r="Q10" s="4">
        <v>17</v>
      </c>
      <c r="R10" s="19">
        <v>18</v>
      </c>
      <c r="S10" s="4">
        <v>19</v>
      </c>
    </row>
    <row r="11" spans="1:19" ht="23.25" customHeight="1">
      <c r="A11" s="19">
        <v>1</v>
      </c>
      <c r="B11" s="18" t="s">
        <v>31</v>
      </c>
      <c r="C11" s="18">
        <v>1983</v>
      </c>
      <c r="D11" s="18" t="str">
        <f>"Каменная"</f>
        <v>Каменная</v>
      </c>
      <c r="E11" s="18" t="str">
        <f t="shared" ref="E11:E19" si="0">"Скатная"</f>
        <v>Скатная</v>
      </c>
      <c r="F11" s="18">
        <v>2</v>
      </c>
      <c r="G11" s="18">
        <v>2</v>
      </c>
      <c r="H11" s="18">
        <v>628.6</v>
      </c>
      <c r="I11" s="18">
        <f>H11-J11</f>
        <v>264.70000000000005</v>
      </c>
      <c r="J11" s="18">
        <v>363.9</v>
      </c>
      <c r="K11" s="18">
        <v>22</v>
      </c>
      <c r="L11" s="20">
        <f>SUM(M11:P11)</f>
        <v>1850000</v>
      </c>
      <c r="M11" s="20"/>
      <c r="N11" s="20"/>
      <c r="O11" s="20"/>
      <c r="P11" s="20">
        <f>[1]Список!$C$15</f>
        <v>1850000</v>
      </c>
      <c r="Q11" s="20">
        <f>P11/H11</f>
        <v>2943.0480432707604</v>
      </c>
      <c r="R11" s="20">
        <f>L11/H11</f>
        <v>2943.0480432707604</v>
      </c>
      <c r="S11" s="21">
        <v>42735</v>
      </c>
    </row>
    <row r="12" spans="1:19" ht="23.25" customHeight="1">
      <c r="A12" s="19">
        <v>2</v>
      </c>
      <c r="B12" s="18" t="s">
        <v>32</v>
      </c>
      <c r="C12" s="18">
        <v>1983</v>
      </c>
      <c r="D12" s="18" t="str">
        <f>"Каменная"</f>
        <v>Каменная</v>
      </c>
      <c r="E12" s="18" t="str">
        <f t="shared" si="0"/>
        <v>Скатная</v>
      </c>
      <c r="F12" s="18">
        <v>3</v>
      </c>
      <c r="G12" s="18">
        <v>3</v>
      </c>
      <c r="H12" s="18">
        <v>1220.5999999999999</v>
      </c>
      <c r="I12" s="18">
        <v>200</v>
      </c>
      <c r="J12" s="18">
        <v>817.3</v>
      </c>
      <c r="K12" s="18">
        <v>43</v>
      </c>
      <c r="L12" s="20">
        <f>SUM(M12:P12)</f>
        <v>1850000</v>
      </c>
      <c r="M12" s="20"/>
      <c r="N12" s="20"/>
      <c r="O12" s="20"/>
      <c r="P12" s="20">
        <f>[1]Список!$C$16</f>
        <v>1850000</v>
      </c>
      <c r="Q12" s="20">
        <f t="shared" ref="Q12:Q16" si="1">P12/H12</f>
        <v>1515.6480419465838</v>
      </c>
      <c r="R12" s="20">
        <f t="shared" ref="R12:R16" si="2">L12/H12</f>
        <v>1515.6480419465838</v>
      </c>
      <c r="S12" s="21">
        <v>42735</v>
      </c>
    </row>
    <row r="13" spans="1:19" ht="23.25" customHeight="1">
      <c r="A13" s="19">
        <v>3</v>
      </c>
      <c r="B13" s="18" t="s">
        <v>33</v>
      </c>
      <c r="C13" s="18">
        <v>1978</v>
      </c>
      <c r="D13" s="18" t="str">
        <f>"Каменная"</f>
        <v>Каменная</v>
      </c>
      <c r="E13" s="18" t="str">
        <f t="shared" si="0"/>
        <v>Скатная</v>
      </c>
      <c r="F13" s="18">
        <v>2</v>
      </c>
      <c r="G13" s="18">
        <v>2</v>
      </c>
      <c r="H13" s="18">
        <v>776.2</v>
      </c>
      <c r="I13" s="18">
        <v>311.39999999999998</v>
      </c>
      <c r="J13" s="18">
        <v>464.8</v>
      </c>
      <c r="K13" s="18">
        <v>24</v>
      </c>
      <c r="L13" s="20">
        <f t="shared" ref="L13:L16" si="3">SUM(M13:P13)</f>
        <v>998734</v>
      </c>
      <c r="M13" s="20"/>
      <c r="N13" s="20"/>
      <c r="O13" s="20"/>
      <c r="P13" s="20">
        <f>'Приложение 3'!$C$16</f>
        <v>998734</v>
      </c>
      <c r="Q13" s="20">
        <f t="shared" si="1"/>
        <v>1286.6967276475134</v>
      </c>
      <c r="R13" s="20">
        <f t="shared" si="2"/>
        <v>1286.6967276475134</v>
      </c>
      <c r="S13" s="21">
        <v>43100</v>
      </c>
    </row>
    <row r="14" spans="1:19" ht="23.25" customHeight="1">
      <c r="A14" s="19">
        <v>4</v>
      </c>
      <c r="B14" s="18" t="s">
        <v>34</v>
      </c>
      <c r="C14" s="18">
        <v>1990</v>
      </c>
      <c r="D14" s="18" t="str">
        <f>"Каменная"</f>
        <v>Каменная</v>
      </c>
      <c r="E14" s="18" t="str">
        <f t="shared" si="0"/>
        <v>Скатная</v>
      </c>
      <c r="F14" s="18">
        <v>2</v>
      </c>
      <c r="G14" s="18">
        <v>2</v>
      </c>
      <c r="H14" s="18">
        <v>588.6</v>
      </c>
      <c r="I14" s="18">
        <f>H14-J14</f>
        <v>250.5</v>
      </c>
      <c r="J14" s="18">
        <v>338.1</v>
      </c>
      <c r="K14" s="18">
        <v>23</v>
      </c>
      <c r="L14" s="20">
        <f t="shared" si="3"/>
        <v>1136528</v>
      </c>
      <c r="M14" s="20"/>
      <c r="N14" s="20"/>
      <c r="O14" s="20"/>
      <c r="P14" s="20">
        <f>'Приложение 3'!$C$17</f>
        <v>1136528</v>
      </c>
      <c r="Q14" s="20">
        <f t="shared" si="1"/>
        <v>1930.9004417261297</v>
      </c>
      <c r="R14" s="20">
        <f t="shared" si="2"/>
        <v>1930.9004417261297</v>
      </c>
      <c r="S14" s="21">
        <v>43100</v>
      </c>
    </row>
    <row r="15" spans="1:19" ht="23.25" customHeight="1">
      <c r="A15" s="19">
        <v>5</v>
      </c>
      <c r="B15" s="18" t="s">
        <v>35</v>
      </c>
      <c r="C15" s="18">
        <v>1977</v>
      </c>
      <c r="D15" s="18" t="str">
        <f>"Деревянная"</f>
        <v>Деревянная</v>
      </c>
      <c r="E15" s="18" t="str">
        <f t="shared" si="0"/>
        <v>Скатная</v>
      </c>
      <c r="F15" s="18">
        <v>2</v>
      </c>
      <c r="G15" s="18">
        <v>2</v>
      </c>
      <c r="H15" s="18">
        <v>393.1</v>
      </c>
      <c r="I15" s="18">
        <v>159.1</v>
      </c>
      <c r="J15" s="18">
        <v>234</v>
      </c>
      <c r="K15" s="18">
        <v>17</v>
      </c>
      <c r="L15" s="20">
        <f t="shared" si="3"/>
        <v>1257269.6400000001</v>
      </c>
      <c r="M15" s="20"/>
      <c r="N15" s="20"/>
      <c r="O15" s="20"/>
      <c r="P15" s="20">
        <f>'Приложение 3'!$C$18</f>
        <v>1257269.6400000001</v>
      </c>
      <c r="Q15" s="20">
        <f t="shared" si="1"/>
        <v>3198.3455609259731</v>
      </c>
      <c r="R15" s="20">
        <f t="shared" si="2"/>
        <v>3198.3455609259731</v>
      </c>
      <c r="S15" s="21">
        <v>43100</v>
      </c>
    </row>
    <row r="16" spans="1:19" ht="23.25" customHeight="1">
      <c r="A16" s="19">
        <v>6</v>
      </c>
      <c r="B16" s="18" t="s">
        <v>31</v>
      </c>
      <c r="C16" s="18">
        <v>1983</v>
      </c>
      <c r="D16" s="18" t="str">
        <f>"Каменная"</f>
        <v>Каменная</v>
      </c>
      <c r="E16" s="18" t="str">
        <f t="shared" si="0"/>
        <v>Скатная</v>
      </c>
      <c r="F16" s="18">
        <v>2</v>
      </c>
      <c r="G16" s="18">
        <v>2</v>
      </c>
      <c r="H16" s="18">
        <v>628.6</v>
      </c>
      <c r="I16" s="18">
        <f>H16-J16</f>
        <v>264.70000000000005</v>
      </c>
      <c r="J16" s="18">
        <v>363.9</v>
      </c>
      <c r="K16" s="18">
        <v>22</v>
      </c>
      <c r="L16" s="20">
        <f t="shared" si="3"/>
        <v>2694824</v>
      </c>
      <c r="M16" s="20"/>
      <c r="N16" s="20"/>
      <c r="O16" s="20"/>
      <c r="P16" s="20">
        <f>'Приложение 3'!$C$19</f>
        <v>2694824</v>
      </c>
      <c r="Q16" s="20">
        <f t="shared" si="1"/>
        <v>4287.0251352211262</v>
      </c>
      <c r="R16" s="20">
        <f t="shared" si="2"/>
        <v>4287.0251352211262</v>
      </c>
      <c r="S16" s="21">
        <v>43100</v>
      </c>
    </row>
    <row r="17" spans="1:19" ht="24" customHeight="1">
      <c r="A17" s="19">
        <v>7</v>
      </c>
      <c r="B17" s="18" t="s">
        <v>29</v>
      </c>
      <c r="C17" s="18">
        <v>1984</v>
      </c>
      <c r="D17" s="18" t="str">
        <f>"Каменная"</f>
        <v>Каменная</v>
      </c>
      <c r="E17" s="18" t="str">
        <f t="shared" si="0"/>
        <v>Скатная</v>
      </c>
      <c r="F17" s="18">
        <v>3</v>
      </c>
      <c r="G17" s="18">
        <v>1</v>
      </c>
      <c r="H17" s="18">
        <v>968.6</v>
      </c>
      <c r="I17" s="18">
        <v>258</v>
      </c>
      <c r="J17" s="18">
        <v>710.6</v>
      </c>
      <c r="K17" s="18">
        <v>39</v>
      </c>
      <c r="L17" s="20">
        <f>SUM(M17:P17)</f>
        <v>754828.80000000005</v>
      </c>
      <c r="M17" s="20"/>
      <c r="N17" s="20"/>
      <c r="O17" s="20"/>
      <c r="P17" s="20">
        <f>'Приложение 3'!$C$22</f>
        <v>754828.80000000005</v>
      </c>
      <c r="Q17" s="20">
        <f>P17/H17</f>
        <v>779.2987817468512</v>
      </c>
      <c r="R17" s="20">
        <f>L17/H17</f>
        <v>779.2987817468512</v>
      </c>
      <c r="S17" s="21">
        <v>43465</v>
      </c>
    </row>
    <row r="18" spans="1:19" ht="24" customHeight="1">
      <c r="A18" s="19">
        <v>8</v>
      </c>
      <c r="B18" s="18" t="s">
        <v>30</v>
      </c>
      <c r="C18" s="18">
        <v>1991</v>
      </c>
      <c r="D18" s="18" t="str">
        <f>"Каменная"</f>
        <v>Каменная</v>
      </c>
      <c r="E18" s="18" t="str">
        <f t="shared" si="0"/>
        <v>Скатная</v>
      </c>
      <c r="F18" s="18">
        <v>3</v>
      </c>
      <c r="G18" s="18">
        <v>1</v>
      </c>
      <c r="H18" s="18">
        <v>1541.5</v>
      </c>
      <c r="I18" s="18">
        <v>656</v>
      </c>
      <c r="J18" s="18">
        <v>885.5</v>
      </c>
      <c r="K18" s="18">
        <v>61</v>
      </c>
      <c r="L18" s="20">
        <f t="shared" ref="L18" si="4">SUM(M18:P18)</f>
        <v>2200000</v>
      </c>
      <c r="M18" s="20"/>
      <c r="N18" s="20"/>
      <c r="O18" s="20"/>
      <c r="P18" s="20">
        <f>'Приложение 3'!$C$23</f>
        <v>2200000</v>
      </c>
      <c r="Q18" s="20">
        <f t="shared" ref="Q18:Q19" si="5">P18/H18</f>
        <v>1427.1813168991243</v>
      </c>
      <c r="R18" s="20">
        <f t="shared" ref="R18:R19" si="6">L18/H18</f>
        <v>1427.1813168991243</v>
      </c>
      <c r="S18" s="21">
        <v>43465</v>
      </c>
    </row>
    <row r="19" spans="1:19" ht="24" customHeight="1">
      <c r="A19" s="19">
        <v>9</v>
      </c>
      <c r="B19" s="18" t="s">
        <v>28</v>
      </c>
      <c r="C19" s="18">
        <v>1978</v>
      </c>
      <c r="D19" s="18" t="str">
        <f>"Каменная"</f>
        <v>Каменная</v>
      </c>
      <c r="E19" s="18" t="str">
        <f t="shared" si="0"/>
        <v>Скатная</v>
      </c>
      <c r="F19" s="18">
        <v>2</v>
      </c>
      <c r="G19" s="18">
        <v>2</v>
      </c>
      <c r="H19" s="18">
        <v>1196.5</v>
      </c>
      <c r="I19" s="18">
        <v>345.5</v>
      </c>
      <c r="J19" s="18">
        <v>351.6</v>
      </c>
      <c r="K19" s="18">
        <v>29</v>
      </c>
      <c r="L19" s="20">
        <f>'Приложение 3'!C24</f>
        <v>675122.5</v>
      </c>
      <c r="M19" s="20"/>
      <c r="N19" s="20"/>
      <c r="O19" s="20"/>
      <c r="P19" s="20">
        <f>'Приложение 3'!C24</f>
        <v>675122.5</v>
      </c>
      <c r="Q19" s="20">
        <f t="shared" si="5"/>
        <v>564.24780610112828</v>
      </c>
      <c r="R19" s="20">
        <f t="shared" si="6"/>
        <v>564.24780610112828</v>
      </c>
      <c r="S19" s="21">
        <v>43465</v>
      </c>
    </row>
    <row r="20" spans="1:19" ht="12.75" customHeight="1">
      <c r="A20" s="85" t="s">
        <v>15</v>
      </c>
      <c r="B20" s="86"/>
      <c r="C20" s="13"/>
      <c r="D20" s="13"/>
      <c r="E20" s="6"/>
      <c r="F20" s="13"/>
      <c r="G20" s="13"/>
      <c r="H20" s="11">
        <f>SUM(H11:H19)</f>
        <v>7942.3</v>
      </c>
      <c r="I20" s="11">
        <f t="shared" ref="I20:L20" si="7">SUM(I11:I19)</f>
        <v>2709.8999999999996</v>
      </c>
      <c r="J20" s="11">
        <f t="shared" si="7"/>
        <v>4529.7000000000007</v>
      </c>
      <c r="K20" s="11">
        <f t="shared" si="7"/>
        <v>280</v>
      </c>
      <c r="L20" s="11">
        <f t="shared" si="7"/>
        <v>13417306.940000001</v>
      </c>
      <c r="M20" s="6"/>
      <c r="N20" s="6"/>
      <c r="O20" s="6"/>
      <c r="P20" s="12">
        <f>SUM(P11:P19)</f>
        <v>13417306.940000001</v>
      </c>
      <c r="Q20" s="12"/>
      <c r="R20" s="12"/>
      <c r="S20" s="6"/>
    </row>
    <row r="21" spans="1:19" ht="12.75" customHeight="1">
      <c r="C21" s="22"/>
      <c r="D21" s="22"/>
      <c r="E21" s="23"/>
      <c r="F21" s="22"/>
      <c r="G21" s="22"/>
      <c r="H21" s="24"/>
      <c r="I21" s="24"/>
      <c r="J21" s="24"/>
      <c r="K21" s="24"/>
      <c r="L21" s="22"/>
      <c r="M21" s="23"/>
      <c r="N21" s="23"/>
      <c r="O21" s="23"/>
      <c r="P21" s="22"/>
      <c r="Q21" s="22"/>
      <c r="S21" s="23"/>
    </row>
    <row r="22" spans="1:19" ht="12.75" customHeight="1">
      <c r="C22" s="22"/>
      <c r="D22" s="22"/>
      <c r="E22" s="23"/>
      <c r="F22" s="22"/>
      <c r="G22" s="22"/>
      <c r="H22" s="24"/>
      <c r="I22" s="24"/>
      <c r="J22" s="24"/>
      <c r="K22" s="24"/>
      <c r="L22" s="22"/>
      <c r="M22" s="23"/>
      <c r="N22" s="23"/>
      <c r="O22" s="23"/>
      <c r="P22" s="22"/>
      <c r="Q22" s="22"/>
      <c r="S22" s="23"/>
    </row>
    <row r="23" spans="1:19" ht="12.75" customHeight="1">
      <c r="C23" s="22"/>
      <c r="D23" s="22"/>
      <c r="E23" s="23"/>
      <c r="F23" s="22"/>
      <c r="G23" s="22"/>
      <c r="H23" s="24"/>
      <c r="I23" s="24"/>
      <c r="J23" s="24"/>
      <c r="K23" s="24"/>
      <c r="L23" s="22"/>
      <c r="M23" s="23"/>
      <c r="N23" s="23"/>
      <c r="O23" s="23"/>
      <c r="P23" s="22"/>
      <c r="Q23" s="22"/>
      <c r="S23" s="23"/>
    </row>
    <row r="24" spans="1:19" ht="12.75" customHeight="1">
      <c r="C24" s="22"/>
      <c r="D24" s="22"/>
      <c r="E24" s="23"/>
      <c r="F24" s="22"/>
      <c r="G24" s="22"/>
      <c r="H24" s="24"/>
      <c r="I24" s="24"/>
      <c r="J24" s="24"/>
      <c r="K24" s="24"/>
      <c r="L24" s="22"/>
      <c r="M24" s="23"/>
      <c r="N24" s="23"/>
      <c r="O24" s="23"/>
      <c r="P24" s="22"/>
      <c r="Q24" s="22"/>
      <c r="S24" s="23"/>
    </row>
    <row r="25" spans="1:19" ht="12.75" customHeight="1">
      <c r="C25" s="22"/>
      <c r="D25" s="22"/>
      <c r="E25" s="23"/>
      <c r="F25" s="22"/>
      <c r="G25" s="22"/>
      <c r="H25" s="24"/>
      <c r="I25" s="24"/>
      <c r="J25" s="24"/>
      <c r="K25" s="24"/>
      <c r="L25" s="22"/>
      <c r="M25" s="23"/>
      <c r="N25" s="23"/>
      <c r="O25" s="23"/>
      <c r="P25" s="22"/>
      <c r="Q25" s="22"/>
      <c r="S25" s="23"/>
    </row>
    <row r="26" spans="1:19" ht="12.75" customHeight="1">
      <c r="C26" s="22"/>
      <c r="D26" s="22"/>
      <c r="E26" s="23"/>
      <c r="F26" s="22"/>
      <c r="G26" s="22"/>
      <c r="H26" s="24"/>
      <c r="I26" s="24"/>
      <c r="J26" s="24"/>
      <c r="K26" s="24"/>
      <c r="L26" s="22"/>
      <c r="M26" s="23"/>
      <c r="N26" s="23"/>
      <c r="O26" s="23"/>
      <c r="P26" s="22"/>
      <c r="Q26" s="22"/>
      <c r="S26" s="23"/>
    </row>
    <row r="27" spans="1:19" ht="12.75" customHeight="1">
      <c r="C27" s="22"/>
      <c r="D27" s="22"/>
      <c r="E27" s="23"/>
      <c r="F27" s="22"/>
      <c r="G27" s="22"/>
      <c r="H27" s="24"/>
      <c r="I27" s="24"/>
      <c r="J27" s="24"/>
      <c r="K27" s="24"/>
      <c r="L27" s="22"/>
      <c r="M27" s="23"/>
      <c r="N27" s="23"/>
      <c r="O27" s="23"/>
      <c r="P27" s="22"/>
      <c r="Q27" s="22"/>
      <c r="S27" s="23"/>
    </row>
    <row r="28" spans="1:19" ht="12.75" customHeight="1">
      <c r="C28" s="22"/>
      <c r="D28" s="22"/>
      <c r="E28" s="23"/>
      <c r="F28" s="22"/>
      <c r="G28" s="22"/>
      <c r="H28" s="24"/>
      <c r="I28" s="24"/>
      <c r="J28" s="24"/>
      <c r="K28" s="24"/>
      <c r="L28" s="22"/>
      <c r="M28" s="23"/>
      <c r="N28" s="23"/>
      <c r="O28" s="23"/>
      <c r="P28" s="22"/>
      <c r="Q28" s="22"/>
      <c r="S28" s="23"/>
    </row>
    <row r="29" spans="1:19" ht="12.75" customHeight="1">
      <c r="C29" s="22"/>
      <c r="D29" s="22"/>
      <c r="E29" s="23"/>
      <c r="F29" s="22"/>
      <c r="G29" s="22"/>
      <c r="H29" s="24"/>
      <c r="I29" s="24"/>
      <c r="J29" s="24"/>
      <c r="K29" s="24"/>
      <c r="L29" s="22"/>
      <c r="M29" s="23"/>
      <c r="N29" s="23"/>
      <c r="O29" s="23"/>
      <c r="P29" s="22"/>
      <c r="Q29" s="22"/>
      <c r="S29" s="23"/>
    </row>
  </sheetData>
  <mergeCells count="20">
    <mergeCell ref="M1:S1"/>
    <mergeCell ref="M2:S2"/>
    <mergeCell ref="G7:G9"/>
    <mergeCell ref="I7:J7"/>
    <mergeCell ref="K7:K9"/>
    <mergeCell ref="L8:L9"/>
    <mergeCell ref="S7:S9"/>
    <mergeCell ref="A5:S5"/>
    <mergeCell ref="H7:H8"/>
    <mergeCell ref="L7:P7"/>
    <mergeCell ref="Q7:Q8"/>
    <mergeCell ref="R7:R8"/>
    <mergeCell ref="E7:E9"/>
    <mergeCell ref="F7:F9"/>
    <mergeCell ref="B7:B9"/>
    <mergeCell ref="A7:A9"/>
    <mergeCell ref="M3:S3"/>
    <mergeCell ref="A20:B20"/>
    <mergeCell ref="C7:C9"/>
    <mergeCell ref="D7:D9"/>
  </mergeCells>
  <pageMargins left="0.51181102362204722" right="0.31496062992125984" top="0.59055118110236227" bottom="0.19685039370078741" header="0" footer="0"/>
  <pageSetup paperSize="9" scale="86" fitToHeight="100" orientation="landscape" r:id="rId1"/>
  <headerFooter differentFirst="1">
    <oddHeader>&amp;C&amp;"Times New Roman,обычный"&amp;P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9"/>
  <sheetViews>
    <sheetView workbookViewId="0">
      <selection activeCell="H2" sqref="H2"/>
    </sheetView>
  </sheetViews>
  <sheetFormatPr defaultRowHeight="14.4"/>
  <cols>
    <col min="1" max="1" width="4.33203125" customWidth="1"/>
    <col min="2" max="2" width="10.88671875" customWidth="1"/>
    <col min="3" max="3" width="9.6640625" customWidth="1"/>
    <col min="4" max="4" width="27" customWidth="1"/>
    <col min="5" max="12" width="11.33203125" customWidth="1"/>
    <col min="13" max="13" width="12.88671875" customWidth="1"/>
    <col min="14" max="14" width="13.109375" customWidth="1"/>
  </cols>
  <sheetData>
    <row r="1" spans="1:17" ht="15.6">
      <c r="I1" s="30" t="s">
        <v>80</v>
      </c>
      <c r="J1" s="30"/>
      <c r="K1" s="30"/>
      <c r="L1" s="30"/>
      <c r="M1" s="30"/>
      <c r="N1" s="30"/>
    </row>
    <row r="2" spans="1:17" ht="15.75" customHeight="1">
      <c r="I2" s="30" t="s">
        <v>26</v>
      </c>
      <c r="J2" s="31"/>
      <c r="K2" s="31"/>
      <c r="L2" s="31"/>
      <c r="M2" s="31"/>
      <c r="N2" s="31"/>
    </row>
    <row r="3" spans="1:17">
      <c r="I3" s="32" t="s">
        <v>83</v>
      </c>
      <c r="J3" s="29"/>
      <c r="K3" s="29"/>
      <c r="L3" s="29"/>
      <c r="M3" s="29"/>
      <c r="N3" s="29"/>
    </row>
    <row r="4" spans="1:17" ht="36" customHeight="1">
      <c r="C4" s="99" t="s">
        <v>82</v>
      </c>
      <c r="D4" s="99"/>
      <c r="E4" s="99"/>
      <c r="F4" s="99"/>
      <c r="G4" s="99"/>
      <c r="H4" s="99"/>
      <c r="I4" s="99"/>
      <c r="J4" s="99"/>
      <c r="K4" s="99"/>
      <c r="L4" s="99"/>
    </row>
    <row r="5" spans="1:17" ht="12" customHeight="1">
      <c r="C5" s="72"/>
      <c r="D5" s="72"/>
      <c r="E5" s="72"/>
      <c r="F5" s="72"/>
      <c r="G5" s="72"/>
      <c r="H5" s="72"/>
      <c r="I5" s="72"/>
      <c r="J5" s="72"/>
      <c r="K5" s="72"/>
      <c r="L5" s="72"/>
    </row>
    <row r="6" spans="1:17" s="69" customFormat="1" ht="14.25" customHeight="1">
      <c r="A6" s="100" t="s">
        <v>0</v>
      </c>
      <c r="B6" s="100" t="s">
        <v>71</v>
      </c>
      <c r="C6" s="100" t="s">
        <v>81</v>
      </c>
      <c r="D6" s="100" t="s">
        <v>72</v>
      </c>
      <c r="E6" s="100" t="s">
        <v>73</v>
      </c>
      <c r="F6" s="100"/>
      <c r="G6" s="100"/>
      <c r="H6" s="100"/>
      <c r="I6" s="100"/>
      <c r="J6" s="100" t="s">
        <v>74</v>
      </c>
      <c r="K6" s="100"/>
      <c r="L6" s="100"/>
      <c r="M6" s="100"/>
      <c r="N6" s="100"/>
      <c r="O6" s="68"/>
      <c r="P6" s="68"/>
      <c r="Q6" s="68"/>
    </row>
    <row r="7" spans="1:17" s="69" customFormat="1" ht="48" customHeight="1">
      <c r="A7" s="100"/>
      <c r="B7" s="100"/>
      <c r="C7" s="100"/>
      <c r="D7" s="100"/>
      <c r="E7" s="70" t="s">
        <v>75</v>
      </c>
      <c r="F7" s="70" t="s">
        <v>76</v>
      </c>
      <c r="G7" s="70" t="s">
        <v>77</v>
      </c>
      <c r="H7" s="70" t="s">
        <v>78</v>
      </c>
      <c r="I7" s="70" t="s">
        <v>79</v>
      </c>
      <c r="J7" s="70" t="s">
        <v>75</v>
      </c>
      <c r="K7" s="70" t="s">
        <v>76</v>
      </c>
      <c r="L7" s="70" t="s">
        <v>77</v>
      </c>
      <c r="M7" s="70" t="s">
        <v>78</v>
      </c>
      <c r="N7" s="70" t="s">
        <v>79</v>
      </c>
      <c r="O7" s="68"/>
      <c r="P7" s="68"/>
      <c r="Q7" s="68"/>
    </row>
    <row r="8" spans="1:17">
      <c r="A8" s="66">
        <v>1</v>
      </c>
      <c r="B8" s="66">
        <v>2</v>
      </c>
      <c r="C8" s="66">
        <v>3</v>
      </c>
      <c r="D8" s="66">
        <v>4</v>
      </c>
      <c r="E8" s="66">
        <v>5</v>
      </c>
      <c r="F8" s="66">
        <v>6</v>
      </c>
      <c r="G8" s="66">
        <v>7</v>
      </c>
      <c r="H8" s="66">
        <v>8</v>
      </c>
      <c r="I8" s="66">
        <v>9</v>
      </c>
      <c r="J8" s="66">
        <v>10</v>
      </c>
      <c r="K8" s="66">
        <v>11</v>
      </c>
      <c r="L8" s="66">
        <v>12</v>
      </c>
      <c r="M8" s="66">
        <v>13</v>
      </c>
      <c r="N8" s="66">
        <v>14</v>
      </c>
      <c r="O8" s="64"/>
      <c r="P8" s="64"/>
      <c r="Q8" s="64"/>
    </row>
    <row r="9" spans="1:17">
      <c r="A9" s="66">
        <v>1</v>
      </c>
      <c r="B9" s="66">
        <v>2016</v>
      </c>
      <c r="C9" s="65">
        <f>SUM('Приложение 1'!H11:H12)</f>
        <v>1849.1999999999998</v>
      </c>
      <c r="D9" s="66">
        <f>SUM('Приложение 1'!K11:K12)</f>
        <v>65</v>
      </c>
      <c r="E9" s="71">
        <v>0</v>
      </c>
      <c r="F9" s="71">
        <v>0</v>
      </c>
      <c r="G9" s="71">
        <v>0</v>
      </c>
      <c r="H9" s="71">
        <v>2</v>
      </c>
      <c r="I9" s="71">
        <f>SUM(E9:H9)</f>
        <v>2</v>
      </c>
      <c r="J9" s="71">
        <v>0</v>
      </c>
      <c r="K9" s="71">
        <v>0</v>
      </c>
      <c r="L9" s="71">
        <v>0</v>
      </c>
      <c r="M9" s="67">
        <f>SUM('Приложение 1'!L11:L12)</f>
        <v>3700000</v>
      </c>
      <c r="N9" s="67">
        <f>SUM(J9:M9)</f>
        <v>3700000</v>
      </c>
      <c r="O9" s="64"/>
      <c r="P9" s="64"/>
      <c r="Q9" s="64"/>
    </row>
    <row r="10" spans="1:17">
      <c r="A10" s="66">
        <v>2</v>
      </c>
      <c r="B10" s="66">
        <v>2017</v>
      </c>
      <c r="C10" s="65">
        <f>SUM('Приложение 1'!H13:H16)</f>
        <v>2386.5</v>
      </c>
      <c r="D10" s="66">
        <f>SUM('Приложение 1'!K13:K16)</f>
        <v>86</v>
      </c>
      <c r="E10" s="71">
        <v>0</v>
      </c>
      <c r="F10" s="71">
        <v>0</v>
      </c>
      <c r="G10" s="71">
        <v>0</v>
      </c>
      <c r="H10" s="71">
        <v>4</v>
      </c>
      <c r="I10" s="71">
        <f t="shared" ref="I10:I11" si="0">SUM(E10:H10)</f>
        <v>4</v>
      </c>
      <c r="J10" s="71">
        <v>0</v>
      </c>
      <c r="K10" s="71">
        <v>0</v>
      </c>
      <c r="L10" s="71">
        <v>0</v>
      </c>
      <c r="M10" s="67">
        <f>SUM('Приложение 1'!P13:P16)</f>
        <v>6087355.6400000006</v>
      </c>
      <c r="N10" s="67">
        <f t="shared" ref="N10:N11" si="1">SUM(J10:M10)</f>
        <v>6087355.6400000006</v>
      </c>
      <c r="O10" s="64"/>
      <c r="P10" s="64"/>
      <c r="Q10" s="64"/>
    </row>
    <row r="11" spans="1:17">
      <c r="A11" s="66">
        <v>3</v>
      </c>
      <c r="B11" s="66">
        <v>2018</v>
      </c>
      <c r="C11" s="65">
        <f>SUM('Приложение 1'!H17:H19)</f>
        <v>3706.6</v>
      </c>
      <c r="D11" s="66">
        <f>SUM('Приложение 1'!K17:K19)</f>
        <v>129</v>
      </c>
      <c r="E11" s="71">
        <v>0</v>
      </c>
      <c r="F11" s="71">
        <v>0</v>
      </c>
      <c r="G11" s="71">
        <v>0</v>
      </c>
      <c r="H11" s="71">
        <v>3</v>
      </c>
      <c r="I11" s="71">
        <f t="shared" si="0"/>
        <v>3</v>
      </c>
      <c r="J11" s="71">
        <v>0</v>
      </c>
      <c r="K11" s="71">
        <v>0</v>
      </c>
      <c r="L11" s="71">
        <v>0</v>
      </c>
      <c r="M11" s="67">
        <f>SUM('Приложение 1'!P17:P19)</f>
        <v>3629951.3</v>
      </c>
      <c r="N11" s="67">
        <f t="shared" si="1"/>
        <v>3629951.3</v>
      </c>
      <c r="O11" s="64"/>
      <c r="P11" s="64"/>
      <c r="Q11" s="64"/>
    </row>
    <row r="12" spans="1:17">
      <c r="A12" s="64"/>
      <c r="B12" s="64"/>
      <c r="C12" s="64"/>
      <c r="D12" s="64"/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4"/>
    </row>
    <row r="13" spans="1:17">
      <c r="A13" s="64"/>
      <c r="B13" s="64"/>
      <c r="C13" s="64"/>
      <c r="D13" s="64"/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64"/>
    </row>
    <row r="14" spans="1:17">
      <c r="A14" s="64"/>
      <c r="B14" s="64"/>
      <c r="C14" s="64"/>
      <c r="D14" s="64"/>
      <c r="E14" s="64"/>
      <c r="F14" s="64"/>
      <c r="G14" s="64"/>
      <c r="H14" s="64"/>
      <c r="I14" s="64"/>
      <c r="J14" s="64"/>
      <c r="K14" s="64"/>
      <c r="L14" s="64"/>
      <c r="M14" s="64"/>
      <c r="N14" s="64"/>
      <c r="O14" s="64"/>
      <c r="P14" s="64"/>
      <c r="Q14" s="64"/>
    </row>
    <row r="15" spans="1:17">
      <c r="A15" s="64"/>
      <c r="B15" s="64"/>
      <c r="C15" s="64"/>
      <c r="D15" s="64"/>
      <c r="E15" s="64"/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64"/>
      <c r="Q15" s="64"/>
    </row>
    <row r="16" spans="1:17">
      <c r="A16" s="64"/>
      <c r="B16" s="64"/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</row>
    <row r="17" spans="1:17">
      <c r="A17" s="64"/>
      <c r="B17" s="64"/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</row>
    <row r="18" spans="1:17">
      <c r="A18" s="64"/>
      <c r="B18" s="64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</row>
    <row r="19" spans="1:17">
      <c r="A19" s="64"/>
      <c r="B19" s="64"/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</row>
  </sheetData>
  <mergeCells count="7">
    <mergeCell ref="C4:L4"/>
    <mergeCell ref="E6:I6"/>
    <mergeCell ref="J6:N6"/>
    <mergeCell ref="A6:A7"/>
    <mergeCell ref="B6:B7"/>
    <mergeCell ref="C6:C7"/>
    <mergeCell ref="D6:D7"/>
  </mergeCells>
  <pageMargins left="0.51181102362204722" right="0.51181102362204722" top="0.55118110236220474" bottom="0.55118110236220474" header="0" footer="0"/>
  <pageSetup paperSize="9"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9"/>
  <sheetViews>
    <sheetView tabSelected="1" zoomScale="80" zoomScaleNormal="80" workbookViewId="0">
      <pane xSplit="8" ySplit="9" topLeftCell="I10" activePane="bottomRight" state="frozen"/>
      <selection pane="topRight" activeCell="I1" sqref="I1"/>
      <selection pane="bottomLeft" activeCell="A13" sqref="A13"/>
      <selection pane="bottomRight" activeCell="D6" sqref="D6:S6"/>
    </sheetView>
  </sheetViews>
  <sheetFormatPr defaultColWidth="9.109375" defaultRowHeight="12.75" customHeight="1"/>
  <cols>
    <col min="1" max="1" width="4.88671875" style="33" customWidth="1"/>
    <col min="2" max="2" width="24.5546875" style="33" customWidth="1"/>
    <col min="3" max="3" width="11.6640625" style="33" customWidth="1"/>
    <col min="4" max="4" width="8.6640625" style="33" customWidth="1"/>
    <col min="5" max="5" width="11.109375" style="33" customWidth="1"/>
    <col min="6" max="6" width="8.33203125" style="33" customWidth="1"/>
    <col min="7" max="7" width="11.33203125" style="33" customWidth="1"/>
    <col min="8" max="8" width="12.6640625" style="33" customWidth="1"/>
    <col min="9" max="9" width="11" style="33" customWidth="1"/>
    <col min="10" max="10" width="6.6640625" style="35" customWidth="1"/>
    <col min="11" max="11" width="10.33203125" style="33" customWidth="1"/>
    <col min="12" max="12" width="7.5546875" style="33" customWidth="1"/>
    <col min="13" max="13" width="11.33203125" style="34" customWidth="1"/>
    <col min="14" max="14" width="8.6640625" style="33" customWidth="1"/>
    <col min="15" max="15" width="10.5546875" style="33" customWidth="1"/>
    <col min="16" max="16" width="8.6640625" style="33" customWidth="1"/>
    <col min="17" max="17" width="12" style="33" customWidth="1"/>
    <col min="18" max="19" width="8.6640625" style="33" customWidth="1"/>
    <col min="20" max="20" width="14.44140625" style="33" customWidth="1"/>
    <col min="21" max="21" width="11.44140625" style="33" customWidth="1"/>
    <col min="22" max="22" width="8.5546875" style="33" customWidth="1"/>
    <col min="23" max="23" width="12.33203125" style="33" customWidth="1"/>
    <col min="24" max="24" width="9" style="33" customWidth="1"/>
    <col min="25" max="25" width="10" style="33" customWidth="1"/>
    <col min="26" max="16384" width="9.109375" style="33"/>
  </cols>
  <sheetData>
    <row r="1" spans="1:25" ht="17.25" customHeight="1">
      <c r="A1" s="57"/>
      <c r="B1" s="57"/>
      <c r="C1" s="57"/>
      <c r="D1" s="57"/>
      <c r="E1" s="57"/>
      <c r="F1" s="57"/>
      <c r="G1" s="57"/>
      <c r="H1" s="57"/>
      <c r="I1" s="57"/>
      <c r="J1" s="59"/>
      <c r="K1" s="57"/>
      <c r="L1" s="57"/>
      <c r="M1" s="58"/>
      <c r="N1" s="57"/>
      <c r="O1" s="57"/>
      <c r="P1" s="57"/>
      <c r="Q1" s="57"/>
      <c r="R1" s="57"/>
      <c r="S1" s="87" t="s">
        <v>70</v>
      </c>
      <c r="T1" s="87"/>
      <c r="U1" s="87"/>
      <c r="V1" s="87"/>
      <c r="W1" s="87"/>
      <c r="X1" s="87"/>
      <c r="Y1" s="87"/>
    </row>
    <row r="2" spans="1:25" ht="21.9" customHeight="1">
      <c r="A2" s="57"/>
      <c r="B2" s="57"/>
      <c r="C2" s="57"/>
      <c r="D2" s="57"/>
      <c r="E2" s="57"/>
      <c r="F2" s="57"/>
      <c r="G2" s="57"/>
      <c r="H2" s="57"/>
      <c r="I2" s="57"/>
      <c r="J2" s="59"/>
      <c r="K2" s="57"/>
      <c r="L2" s="57"/>
      <c r="M2" s="58"/>
      <c r="N2" s="57"/>
      <c r="O2" s="57"/>
      <c r="P2" s="57"/>
      <c r="Q2" s="60"/>
      <c r="R2" s="60"/>
      <c r="S2" s="88" t="s">
        <v>26</v>
      </c>
      <c r="T2" s="88"/>
      <c r="U2" s="88"/>
      <c r="V2" s="88"/>
      <c r="W2" s="88"/>
      <c r="X2" s="88"/>
      <c r="Y2" s="88"/>
    </row>
    <row r="3" spans="1:25" ht="21.9" customHeight="1">
      <c r="A3" s="57"/>
      <c r="B3" s="57"/>
      <c r="C3" s="57"/>
      <c r="D3" s="57"/>
      <c r="E3" s="57"/>
      <c r="F3" s="57"/>
      <c r="G3" s="57"/>
      <c r="H3" s="57"/>
      <c r="I3" s="57"/>
      <c r="J3" s="59"/>
      <c r="K3" s="57"/>
      <c r="L3" s="57"/>
      <c r="M3" s="58"/>
      <c r="N3" s="57"/>
      <c r="O3" s="57"/>
      <c r="P3" s="57"/>
      <c r="Q3" s="61"/>
      <c r="R3" s="61"/>
      <c r="S3" s="87" t="s">
        <v>83</v>
      </c>
      <c r="T3" s="87"/>
      <c r="U3" s="87"/>
      <c r="V3" s="87"/>
      <c r="W3" s="87"/>
      <c r="X3" s="87"/>
      <c r="Y3" s="87"/>
    </row>
    <row r="4" spans="1:25" s="74" customFormat="1" ht="53.25" customHeight="1">
      <c r="A4" s="73"/>
      <c r="B4" s="73"/>
      <c r="C4" s="73"/>
      <c r="D4" s="73"/>
      <c r="E4" s="101" t="s">
        <v>69</v>
      </c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  <c r="U4" s="73"/>
      <c r="V4" s="73"/>
      <c r="W4" s="73"/>
      <c r="X4" s="73"/>
      <c r="Y4" s="73"/>
    </row>
    <row r="5" spans="1:25" ht="12.75" customHeight="1">
      <c r="A5" s="62"/>
      <c r="B5" s="62"/>
      <c r="C5" s="62"/>
      <c r="D5" s="62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2"/>
      <c r="V5" s="62"/>
      <c r="W5" s="62"/>
      <c r="X5" s="62"/>
      <c r="Y5" s="62"/>
    </row>
    <row r="6" spans="1:25" ht="46.5" customHeight="1">
      <c r="A6" s="106" t="s">
        <v>0</v>
      </c>
      <c r="B6" s="106" t="s">
        <v>68</v>
      </c>
      <c r="C6" s="106" t="s">
        <v>67</v>
      </c>
      <c r="D6" s="102" t="s">
        <v>66</v>
      </c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3"/>
      <c r="S6" s="104"/>
      <c r="T6" s="102" t="s">
        <v>65</v>
      </c>
      <c r="U6" s="103"/>
      <c r="V6" s="103"/>
      <c r="W6" s="103"/>
      <c r="X6" s="103"/>
      <c r="Y6" s="104"/>
    </row>
    <row r="7" spans="1:25" ht="45" customHeight="1">
      <c r="A7" s="107"/>
      <c r="B7" s="107"/>
      <c r="C7" s="122"/>
      <c r="D7" s="102" t="s">
        <v>64</v>
      </c>
      <c r="E7" s="120"/>
      <c r="F7" s="120"/>
      <c r="G7" s="120"/>
      <c r="H7" s="120"/>
      <c r="I7" s="121"/>
      <c r="J7" s="108" t="s">
        <v>63</v>
      </c>
      <c r="K7" s="109"/>
      <c r="L7" s="108" t="s">
        <v>62</v>
      </c>
      <c r="M7" s="109"/>
      <c r="N7" s="108" t="s">
        <v>61</v>
      </c>
      <c r="O7" s="109"/>
      <c r="P7" s="108" t="s">
        <v>60</v>
      </c>
      <c r="Q7" s="109"/>
      <c r="R7" s="108" t="s">
        <v>59</v>
      </c>
      <c r="S7" s="109"/>
      <c r="T7" s="105" t="s">
        <v>58</v>
      </c>
      <c r="U7" s="105"/>
      <c r="V7" s="105"/>
      <c r="W7" s="105"/>
      <c r="X7" s="105"/>
      <c r="Y7" s="106" t="s">
        <v>57</v>
      </c>
    </row>
    <row r="8" spans="1:25" ht="45" customHeight="1">
      <c r="A8" s="107"/>
      <c r="B8" s="107"/>
      <c r="C8" s="107"/>
      <c r="D8" s="55" t="s">
        <v>56</v>
      </c>
      <c r="E8" s="55" t="s">
        <v>55</v>
      </c>
      <c r="F8" s="55" t="s">
        <v>54</v>
      </c>
      <c r="G8" s="55" t="s">
        <v>53</v>
      </c>
      <c r="H8" s="55" t="s">
        <v>52</v>
      </c>
      <c r="I8" s="55" t="s">
        <v>51</v>
      </c>
      <c r="J8" s="110"/>
      <c r="K8" s="111"/>
      <c r="L8" s="110"/>
      <c r="M8" s="111"/>
      <c r="N8" s="110"/>
      <c r="O8" s="111"/>
      <c r="P8" s="110"/>
      <c r="Q8" s="111"/>
      <c r="R8" s="110"/>
      <c r="S8" s="111"/>
      <c r="T8" s="55" t="s">
        <v>50</v>
      </c>
      <c r="U8" s="55" t="s">
        <v>49</v>
      </c>
      <c r="V8" s="55" t="s">
        <v>48</v>
      </c>
      <c r="W8" s="55" t="s">
        <v>47</v>
      </c>
      <c r="X8" s="55" t="s">
        <v>46</v>
      </c>
      <c r="Y8" s="107"/>
    </row>
    <row r="9" spans="1:25" ht="13.5" customHeight="1">
      <c r="A9" s="107"/>
      <c r="B9" s="107"/>
      <c r="C9" s="55" t="s">
        <v>10</v>
      </c>
      <c r="D9" s="55" t="s">
        <v>10</v>
      </c>
      <c r="E9" s="55" t="s">
        <v>10</v>
      </c>
      <c r="F9" s="55" t="s">
        <v>10</v>
      </c>
      <c r="G9" s="55" t="s">
        <v>10</v>
      </c>
      <c r="H9" s="55" t="s">
        <v>10</v>
      </c>
      <c r="I9" s="55" t="s">
        <v>10</v>
      </c>
      <c r="J9" s="56" t="s">
        <v>45</v>
      </c>
      <c r="K9" s="55" t="s">
        <v>10</v>
      </c>
      <c r="L9" s="55" t="s">
        <v>44</v>
      </c>
      <c r="M9" s="55" t="s">
        <v>10</v>
      </c>
      <c r="N9" s="55" t="s">
        <v>44</v>
      </c>
      <c r="O9" s="55" t="s">
        <v>10</v>
      </c>
      <c r="P9" s="55" t="s">
        <v>44</v>
      </c>
      <c r="Q9" s="55" t="s">
        <v>10</v>
      </c>
      <c r="R9" s="55" t="s">
        <v>43</v>
      </c>
      <c r="S9" s="55" t="s">
        <v>10</v>
      </c>
      <c r="T9" s="55" t="s">
        <v>10</v>
      </c>
      <c r="U9" s="55" t="s">
        <v>10</v>
      </c>
      <c r="V9" s="55" t="s">
        <v>10</v>
      </c>
      <c r="W9" s="55" t="s">
        <v>10</v>
      </c>
      <c r="X9" s="55" t="s">
        <v>10</v>
      </c>
      <c r="Y9" s="55" t="s">
        <v>10</v>
      </c>
    </row>
    <row r="10" spans="1:25" ht="11.25" customHeight="1">
      <c r="A10" s="53">
        <v>1</v>
      </c>
      <c r="B10" s="53">
        <v>2</v>
      </c>
      <c r="C10" s="53">
        <v>3</v>
      </c>
      <c r="D10" s="53">
        <v>4</v>
      </c>
      <c r="E10" s="53">
        <v>5</v>
      </c>
      <c r="F10" s="53">
        <v>6</v>
      </c>
      <c r="G10" s="53">
        <v>7</v>
      </c>
      <c r="H10" s="53">
        <v>8</v>
      </c>
      <c r="I10" s="53">
        <v>9</v>
      </c>
      <c r="J10" s="54">
        <v>10</v>
      </c>
      <c r="K10" s="53">
        <v>11</v>
      </c>
      <c r="L10" s="53">
        <v>12</v>
      </c>
      <c r="M10" s="53">
        <v>13</v>
      </c>
      <c r="N10" s="53">
        <v>14</v>
      </c>
      <c r="O10" s="53">
        <v>15</v>
      </c>
      <c r="P10" s="53">
        <v>16</v>
      </c>
      <c r="Q10" s="53">
        <v>17</v>
      </c>
      <c r="R10" s="53">
        <v>18</v>
      </c>
      <c r="S10" s="53">
        <v>19</v>
      </c>
      <c r="T10" s="53">
        <v>20</v>
      </c>
      <c r="U10" s="53">
        <v>21</v>
      </c>
      <c r="V10" s="53">
        <v>22</v>
      </c>
      <c r="W10" s="53">
        <v>23</v>
      </c>
      <c r="X10" s="53">
        <v>24</v>
      </c>
      <c r="Y10" s="53">
        <v>25</v>
      </c>
    </row>
    <row r="11" spans="1:25" ht="22.5" customHeight="1">
      <c r="A11" s="117">
        <v>2016</v>
      </c>
      <c r="B11" s="118"/>
      <c r="C11" s="118"/>
      <c r="D11" s="118"/>
      <c r="E11" s="118"/>
      <c r="F11" s="118"/>
      <c r="G11" s="118"/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8"/>
      <c r="V11" s="118"/>
      <c r="W11" s="118"/>
      <c r="X11" s="118"/>
      <c r="Y11" s="119"/>
    </row>
    <row r="12" spans="1:25" ht="24" customHeight="1">
      <c r="A12" s="53">
        <v>1</v>
      </c>
      <c r="B12" s="43" t="s">
        <v>38</v>
      </c>
      <c r="C12" s="50">
        <f>SUM(D12+E12+F12+G12+H12+I12+K12+M12+O12+Q12+S12+T12+U12+V12+W12+X12+Y12)</f>
        <v>1850000</v>
      </c>
      <c r="D12" s="50">
        <v>0</v>
      </c>
      <c r="E12" s="50">
        <v>1500000</v>
      </c>
      <c r="F12" s="50">
        <v>0</v>
      </c>
      <c r="G12" s="50">
        <v>0</v>
      </c>
      <c r="H12" s="50">
        <v>0</v>
      </c>
      <c r="I12" s="50">
        <v>0</v>
      </c>
      <c r="J12" s="52">
        <v>0</v>
      </c>
      <c r="K12" s="50">
        <v>0</v>
      </c>
      <c r="L12" s="51">
        <v>0</v>
      </c>
      <c r="M12" s="50">
        <v>0</v>
      </c>
      <c r="N12" s="51">
        <v>0</v>
      </c>
      <c r="O12" s="50">
        <v>0</v>
      </c>
      <c r="P12" s="51">
        <v>0</v>
      </c>
      <c r="Q12" s="50">
        <v>0</v>
      </c>
      <c r="R12" s="51">
        <v>0</v>
      </c>
      <c r="S12" s="50">
        <v>0</v>
      </c>
      <c r="T12" s="50">
        <v>0</v>
      </c>
      <c r="U12" s="50">
        <v>350000</v>
      </c>
      <c r="V12" s="50">
        <v>0</v>
      </c>
      <c r="W12" s="50">
        <v>0</v>
      </c>
      <c r="X12" s="50">
        <v>0</v>
      </c>
      <c r="Y12" s="50">
        <v>0</v>
      </c>
    </row>
    <row r="13" spans="1:25" ht="24" customHeight="1">
      <c r="A13" s="53">
        <v>2</v>
      </c>
      <c r="B13" s="43" t="s">
        <v>42</v>
      </c>
      <c r="C13" s="50">
        <f>SUM(D13+E13+F13+G13+H13+I13+K13+M13+O13+Q13+S13+T13+U13+V13+W13+X13+Y13)</f>
        <v>1850000</v>
      </c>
      <c r="D13" s="50">
        <v>0</v>
      </c>
      <c r="E13" s="50">
        <v>1500000</v>
      </c>
      <c r="F13" s="50">
        <v>0</v>
      </c>
      <c r="G13" s="50">
        <v>0</v>
      </c>
      <c r="H13" s="50">
        <v>0</v>
      </c>
      <c r="I13" s="50">
        <v>0</v>
      </c>
      <c r="J13" s="52">
        <v>0</v>
      </c>
      <c r="K13" s="50">
        <v>0</v>
      </c>
      <c r="L13" s="51">
        <v>0</v>
      </c>
      <c r="M13" s="50">
        <v>0</v>
      </c>
      <c r="N13" s="51">
        <v>0</v>
      </c>
      <c r="O13" s="50">
        <v>0</v>
      </c>
      <c r="P13" s="51">
        <v>0</v>
      </c>
      <c r="Q13" s="50">
        <v>0</v>
      </c>
      <c r="R13" s="51">
        <v>0</v>
      </c>
      <c r="S13" s="50">
        <v>0</v>
      </c>
      <c r="T13" s="50">
        <v>0</v>
      </c>
      <c r="U13" s="50">
        <v>350000</v>
      </c>
      <c r="V13" s="50">
        <v>0</v>
      </c>
      <c r="W13" s="50">
        <v>0</v>
      </c>
      <c r="X13" s="50">
        <v>0</v>
      </c>
      <c r="Y13" s="50">
        <v>0</v>
      </c>
    </row>
    <row r="14" spans="1:25" s="47" customFormat="1" ht="15.75" customHeight="1">
      <c r="A14" s="115" t="s">
        <v>15</v>
      </c>
      <c r="B14" s="116"/>
      <c r="C14" s="48">
        <f t="shared" ref="C14:Y14" si="0">SUM(C12:C13)</f>
        <v>3700000</v>
      </c>
      <c r="D14" s="48">
        <f t="shared" si="0"/>
        <v>0</v>
      </c>
      <c r="E14" s="48">
        <f t="shared" si="0"/>
        <v>3000000</v>
      </c>
      <c r="F14" s="48">
        <f t="shared" si="0"/>
        <v>0</v>
      </c>
      <c r="G14" s="48">
        <f t="shared" si="0"/>
        <v>0</v>
      </c>
      <c r="H14" s="48">
        <f t="shared" si="0"/>
        <v>0</v>
      </c>
      <c r="I14" s="48">
        <f t="shared" si="0"/>
        <v>0</v>
      </c>
      <c r="J14" s="49">
        <f t="shared" si="0"/>
        <v>0</v>
      </c>
      <c r="K14" s="48">
        <f t="shared" si="0"/>
        <v>0</v>
      </c>
      <c r="L14" s="48">
        <f t="shared" si="0"/>
        <v>0</v>
      </c>
      <c r="M14" s="48">
        <f t="shared" si="0"/>
        <v>0</v>
      </c>
      <c r="N14" s="48">
        <f t="shared" si="0"/>
        <v>0</v>
      </c>
      <c r="O14" s="48">
        <f t="shared" si="0"/>
        <v>0</v>
      </c>
      <c r="P14" s="48">
        <f t="shared" si="0"/>
        <v>0</v>
      </c>
      <c r="Q14" s="48">
        <f t="shared" si="0"/>
        <v>0</v>
      </c>
      <c r="R14" s="48">
        <f t="shared" si="0"/>
        <v>0</v>
      </c>
      <c r="S14" s="48">
        <f t="shared" si="0"/>
        <v>0</v>
      </c>
      <c r="T14" s="48">
        <f t="shared" si="0"/>
        <v>0</v>
      </c>
      <c r="U14" s="48">
        <f t="shared" si="0"/>
        <v>700000</v>
      </c>
      <c r="V14" s="48">
        <f t="shared" si="0"/>
        <v>0</v>
      </c>
      <c r="W14" s="48">
        <f t="shared" si="0"/>
        <v>0</v>
      </c>
      <c r="X14" s="48">
        <f t="shared" si="0"/>
        <v>0</v>
      </c>
      <c r="Y14" s="48">
        <f t="shared" si="0"/>
        <v>0</v>
      </c>
    </row>
    <row r="15" spans="1:25" ht="23.25" customHeight="1">
      <c r="A15" s="117">
        <v>2017</v>
      </c>
      <c r="B15" s="118"/>
      <c r="C15" s="118"/>
      <c r="D15" s="118"/>
      <c r="E15" s="118"/>
      <c r="F15" s="118"/>
      <c r="G15" s="118"/>
      <c r="H15" s="118"/>
      <c r="I15" s="118"/>
      <c r="J15" s="118"/>
      <c r="K15" s="118"/>
      <c r="L15" s="118"/>
      <c r="M15" s="118"/>
      <c r="N15" s="118"/>
      <c r="O15" s="118"/>
      <c r="P15" s="118"/>
      <c r="Q15" s="118"/>
      <c r="R15" s="118"/>
      <c r="S15" s="118"/>
      <c r="T15" s="118"/>
      <c r="U15" s="118"/>
      <c r="V15" s="118"/>
      <c r="W15" s="118"/>
      <c r="X15" s="118"/>
      <c r="Y15" s="119"/>
    </row>
    <row r="16" spans="1:25" s="39" customFormat="1" ht="26.25" customHeight="1">
      <c r="A16" s="44">
        <v>1</v>
      </c>
      <c r="B16" s="43" t="s">
        <v>41</v>
      </c>
      <c r="C16" s="40">
        <f>SUM(D16+E16+F16+G16+H16+I16+K16+M16+O16+Q16+S16+T16+U16+V16+W16+X16+Y16)</f>
        <v>998734</v>
      </c>
      <c r="D16" s="40">
        <v>0</v>
      </c>
      <c r="E16" s="40">
        <v>0</v>
      </c>
      <c r="F16" s="40">
        <v>0</v>
      </c>
      <c r="G16" s="40">
        <v>0</v>
      </c>
      <c r="H16" s="40">
        <v>0</v>
      </c>
      <c r="I16" s="40">
        <f>121*8254</f>
        <v>998734</v>
      </c>
      <c r="J16" s="42">
        <v>0</v>
      </c>
      <c r="K16" s="40">
        <v>0</v>
      </c>
      <c r="L16" s="41">
        <v>0</v>
      </c>
      <c r="M16" s="45">
        <v>0</v>
      </c>
      <c r="N16" s="41">
        <v>0</v>
      </c>
      <c r="O16" s="40">
        <v>0</v>
      </c>
      <c r="P16" s="41">
        <v>0</v>
      </c>
      <c r="Q16" s="40">
        <v>0</v>
      </c>
      <c r="R16" s="41">
        <v>0</v>
      </c>
      <c r="S16" s="40">
        <f>R16*23921</f>
        <v>0</v>
      </c>
      <c r="T16" s="40">
        <v>0</v>
      </c>
      <c r="U16" s="40">
        <v>0</v>
      </c>
      <c r="V16" s="40">
        <v>0</v>
      </c>
      <c r="W16" s="40">
        <v>0</v>
      </c>
      <c r="X16" s="40">
        <v>0</v>
      </c>
      <c r="Y16" s="40">
        <v>0</v>
      </c>
    </row>
    <row r="17" spans="1:25" s="39" customFormat="1" ht="25.5" customHeight="1">
      <c r="A17" s="44">
        <v>2</v>
      </c>
      <c r="B17" s="43" t="s">
        <v>40</v>
      </c>
      <c r="C17" s="40">
        <f>SUM(D17+E17+F17+G17+H17+I17+K17+M17+O17+Q17+S17+T17+U17+V17+W17+X17+Y17)</f>
        <v>1136528</v>
      </c>
      <c r="D17" s="40">
        <v>0</v>
      </c>
      <c r="E17" s="40">
        <f>502*2264</f>
        <v>1136528</v>
      </c>
      <c r="F17" s="40">
        <v>0</v>
      </c>
      <c r="G17" s="40">
        <v>0</v>
      </c>
      <c r="H17" s="40">
        <v>0</v>
      </c>
      <c r="I17" s="40">
        <v>0</v>
      </c>
      <c r="J17" s="42">
        <v>0</v>
      </c>
      <c r="K17" s="40">
        <v>0</v>
      </c>
      <c r="L17" s="41">
        <v>0</v>
      </c>
      <c r="M17" s="45">
        <v>0</v>
      </c>
      <c r="N17" s="41">
        <v>0</v>
      </c>
      <c r="O17" s="40">
        <v>0</v>
      </c>
      <c r="P17" s="41">
        <v>0</v>
      </c>
      <c r="Q17" s="40">
        <v>0</v>
      </c>
      <c r="R17" s="41">
        <v>0</v>
      </c>
      <c r="S17" s="40">
        <v>0</v>
      </c>
      <c r="T17" s="40">
        <v>0</v>
      </c>
      <c r="U17" s="40">
        <v>0</v>
      </c>
      <c r="V17" s="40">
        <v>0</v>
      </c>
      <c r="W17" s="40">
        <v>0</v>
      </c>
      <c r="X17" s="40">
        <v>0</v>
      </c>
      <c r="Y17" s="40">
        <v>0</v>
      </c>
    </row>
    <row r="18" spans="1:25" s="39" customFormat="1" ht="25.5" customHeight="1">
      <c r="A18" s="44">
        <v>3</v>
      </c>
      <c r="B18" s="43" t="s">
        <v>39</v>
      </c>
      <c r="C18" s="40">
        <f>SUM(D18+E18+F18+G18+H18+I18+K18+M18+O18+Q18+S18+T18+U18+V18+W18+X18+Y18)</f>
        <v>1257269.6400000001</v>
      </c>
      <c r="D18" s="40">
        <v>0</v>
      </c>
      <c r="E18" s="40">
        <v>0</v>
      </c>
      <c r="F18" s="40">
        <v>0</v>
      </c>
      <c r="G18" s="40">
        <v>0</v>
      </c>
      <c r="H18" s="40">
        <v>0</v>
      </c>
      <c r="I18" s="40">
        <v>0</v>
      </c>
      <c r="J18" s="42">
        <v>0</v>
      </c>
      <c r="K18" s="40">
        <v>0</v>
      </c>
      <c r="L18" s="41">
        <v>252.87</v>
      </c>
      <c r="M18" s="45">
        <f>L18*4972</f>
        <v>1257269.6400000001</v>
      </c>
      <c r="N18" s="41">
        <v>0</v>
      </c>
      <c r="O18" s="40">
        <v>0</v>
      </c>
      <c r="P18" s="41">
        <v>0</v>
      </c>
      <c r="Q18" s="40">
        <v>0</v>
      </c>
      <c r="R18" s="41">
        <v>0</v>
      </c>
      <c r="S18" s="40">
        <v>0</v>
      </c>
      <c r="T18" s="40">
        <v>0</v>
      </c>
      <c r="U18" s="40">
        <v>0</v>
      </c>
      <c r="V18" s="40">
        <v>0</v>
      </c>
      <c r="W18" s="40">
        <v>0</v>
      </c>
      <c r="X18" s="40">
        <v>0</v>
      </c>
      <c r="Y18" s="40">
        <v>0</v>
      </c>
    </row>
    <row r="19" spans="1:25" s="39" customFormat="1" ht="24" customHeight="1">
      <c r="A19" s="44">
        <v>4</v>
      </c>
      <c r="B19" s="43" t="s">
        <v>38</v>
      </c>
      <c r="C19" s="40">
        <f>SUM(D19+E19+F19+G19+H19+I19+K19+M19+O19+Q19+S19+T19+U19+V19+W19+X19+Y19)</f>
        <v>2694824</v>
      </c>
      <c r="D19" s="40">
        <v>0</v>
      </c>
      <c r="E19" s="40">
        <v>0</v>
      </c>
      <c r="F19" s="40">
        <v>0</v>
      </c>
      <c r="G19" s="40">
        <v>0</v>
      </c>
      <c r="H19" s="40">
        <v>0</v>
      </c>
      <c r="I19" s="40">
        <v>0</v>
      </c>
      <c r="J19" s="42">
        <v>0</v>
      </c>
      <c r="K19" s="40">
        <v>0</v>
      </c>
      <c r="L19" s="41">
        <v>542</v>
      </c>
      <c r="M19" s="45">
        <f>L19*4972</f>
        <v>2694824</v>
      </c>
      <c r="N19" s="41">
        <v>0</v>
      </c>
      <c r="O19" s="40">
        <v>0</v>
      </c>
      <c r="P19" s="41">
        <v>0</v>
      </c>
      <c r="Q19" s="40">
        <v>0</v>
      </c>
      <c r="R19" s="41">
        <v>0</v>
      </c>
      <c r="S19" s="40">
        <v>0</v>
      </c>
      <c r="T19" s="40">
        <v>0</v>
      </c>
      <c r="U19" s="40">
        <v>0</v>
      </c>
      <c r="V19" s="40">
        <v>0</v>
      </c>
      <c r="W19" s="40">
        <v>0</v>
      </c>
      <c r="X19" s="40">
        <v>0</v>
      </c>
      <c r="Y19" s="40">
        <v>0</v>
      </c>
    </row>
    <row r="20" spans="1:25" s="39" customFormat="1" ht="15.75" customHeight="1">
      <c r="A20" s="115" t="s">
        <v>15</v>
      </c>
      <c r="B20" s="116"/>
      <c r="C20" s="46">
        <f t="shared" ref="C20:Y20" si="1">SUM(C16:C19)</f>
        <v>6087355.6400000006</v>
      </c>
      <c r="D20" s="46">
        <f t="shared" si="1"/>
        <v>0</v>
      </c>
      <c r="E20" s="46">
        <f t="shared" si="1"/>
        <v>1136528</v>
      </c>
      <c r="F20" s="46">
        <f t="shared" si="1"/>
        <v>0</v>
      </c>
      <c r="G20" s="46">
        <f t="shared" si="1"/>
        <v>0</v>
      </c>
      <c r="H20" s="46">
        <f t="shared" si="1"/>
        <v>0</v>
      </c>
      <c r="I20" s="46">
        <f t="shared" si="1"/>
        <v>998734</v>
      </c>
      <c r="J20" s="46">
        <f t="shared" si="1"/>
        <v>0</v>
      </c>
      <c r="K20" s="46">
        <f t="shared" si="1"/>
        <v>0</v>
      </c>
      <c r="L20" s="46">
        <f t="shared" si="1"/>
        <v>794.87</v>
      </c>
      <c r="M20" s="46">
        <f t="shared" si="1"/>
        <v>3952093.64</v>
      </c>
      <c r="N20" s="46">
        <f t="shared" si="1"/>
        <v>0</v>
      </c>
      <c r="O20" s="46">
        <f t="shared" si="1"/>
        <v>0</v>
      </c>
      <c r="P20" s="46">
        <f t="shared" si="1"/>
        <v>0</v>
      </c>
      <c r="Q20" s="46">
        <f t="shared" si="1"/>
        <v>0</v>
      </c>
      <c r="R20" s="46">
        <f t="shared" si="1"/>
        <v>0</v>
      </c>
      <c r="S20" s="46">
        <f t="shared" si="1"/>
        <v>0</v>
      </c>
      <c r="T20" s="46">
        <f t="shared" si="1"/>
        <v>0</v>
      </c>
      <c r="U20" s="46">
        <f t="shared" si="1"/>
        <v>0</v>
      </c>
      <c r="V20" s="46">
        <f t="shared" si="1"/>
        <v>0</v>
      </c>
      <c r="W20" s="46">
        <f t="shared" si="1"/>
        <v>0</v>
      </c>
      <c r="X20" s="46">
        <f t="shared" si="1"/>
        <v>0</v>
      </c>
      <c r="Y20" s="46">
        <f t="shared" si="1"/>
        <v>0</v>
      </c>
    </row>
    <row r="21" spans="1:25" s="39" customFormat="1" ht="21.75" customHeight="1">
      <c r="A21" s="112">
        <v>2018</v>
      </c>
      <c r="B21" s="113"/>
      <c r="C21" s="113"/>
      <c r="D21" s="113"/>
      <c r="E21" s="113"/>
      <c r="F21" s="113"/>
      <c r="G21" s="113"/>
      <c r="H21" s="113"/>
      <c r="I21" s="113"/>
      <c r="J21" s="113"/>
      <c r="K21" s="113"/>
      <c r="L21" s="113"/>
      <c r="M21" s="113"/>
      <c r="N21" s="113"/>
      <c r="O21" s="113"/>
      <c r="P21" s="113"/>
      <c r="Q21" s="113"/>
      <c r="R21" s="113"/>
      <c r="S21" s="113"/>
      <c r="T21" s="113"/>
      <c r="U21" s="113"/>
      <c r="V21" s="113"/>
      <c r="W21" s="113"/>
      <c r="X21" s="113"/>
      <c r="Y21" s="114"/>
    </row>
    <row r="22" spans="1:25" s="39" customFormat="1" ht="25.5" customHeight="1">
      <c r="A22" s="44">
        <v>1</v>
      </c>
      <c r="B22" s="43" t="s">
        <v>37</v>
      </c>
      <c r="C22" s="40">
        <f>SUM(D22+E22+F22+G22+H22+I22+K22+M22+O22+Q22+S22+T22+U22+V22+W22+X22+Y22)</f>
        <v>754828.80000000005</v>
      </c>
      <c r="D22" s="40">
        <v>0</v>
      </c>
      <c r="E22" s="40">
        <f>352*2144.4</f>
        <v>754828.80000000005</v>
      </c>
      <c r="F22" s="40">
        <v>0</v>
      </c>
      <c r="G22" s="40">
        <v>0</v>
      </c>
      <c r="H22" s="40">
        <v>0</v>
      </c>
      <c r="I22" s="40">
        <v>0</v>
      </c>
      <c r="J22" s="42">
        <v>0</v>
      </c>
      <c r="K22" s="40">
        <v>0</v>
      </c>
      <c r="L22" s="41">
        <v>0</v>
      </c>
      <c r="M22" s="45">
        <v>0</v>
      </c>
      <c r="N22" s="41">
        <v>0</v>
      </c>
      <c r="O22" s="40">
        <v>0</v>
      </c>
      <c r="P22" s="41">
        <v>0</v>
      </c>
      <c r="Q22" s="40">
        <v>0</v>
      </c>
      <c r="R22" s="41">
        <v>0</v>
      </c>
      <c r="S22" s="40">
        <v>0</v>
      </c>
      <c r="T22" s="40">
        <v>0</v>
      </c>
      <c r="U22" s="40">
        <v>0</v>
      </c>
      <c r="V22" s="40">
        <v>0</v>
      </c>
      <c r="W22" s="40">
        <v>0</v>
      </c>
      <c r="X22" s="40">
        <v>0</v>
      </c>
      <c r="Y22" s="40">
        <v>0</v>
      </c>
    </row>
    <row r="23" spans="1:25" s="39" customFormat="1" ht="20.399999999999999">
      <c r="A23" s="44">
        <v>2</v>
      </c>
      <c r="B23" s="43" t="s">
        <v>36</v>
      </c>
      <c r="C23" s="40">
        <f>SUM(D23+E23+F23+G23+H23+I23+K23+M23+O23+Q23+S23+T23+U23+V23+W23+X23+Y23)</f>
        <v>2200000</v>
      </c>
      <c r="D23" s="40">
        <v>0</v>
      </c>
      <c r="E23" s="40">
        <v>0</v>
      </c>
      <c r="F23" s="40">
        <v>0</v>
      </c>
      <c r="G23" s="40">
        <v>0</v>
      </c>
      <c r="H23" s="40">
        <v>0</v>
      </c>
      <c r="I23" s="40">
        <v>0</v>
      </c>
      <c r="J23" s="42">
        <v>0</v>
      </c>
      <c r="K23" s="40">
        <v>0</v>
      </c>
      <c r="L23" s="41">
        <v>728.64</v>
      </c>
      <c r="M23" s="45">
        <v>2200000</v>
      </c>
      <c r="N23" s="41">
        <v>0</v>
      </c>
      <c r="O23" s="40">
        <v>0</v>
      </c>
      <c r="P23" s="41">
        <v>0</v>
      </c>
      <c r="Q23" s="40">
        <v>0</v>
      </c>
      <c r="R23" s="41">
        <v>0</v>
      </c>
      <c r="S23" s="40">
        <v>0</v>
      </c>
      <c r="T23" s="40">
        <v>0</v>
      </c>
      <c r="U23" s="40">
        <v>0</v>
      </c>
      <c r="V23" s="40">
        <v>0</v>
      </c>
      <c r="W23" s="40">
        <v>0</v>
      </c>
      <c r="X23" s="40">
        <v>0</v>
      </c>
      <c r="Y23" s="40">
        <v>0</v>
      </c>
    </row>
    <row r="24" spans="1:25" s="39" customFormat="1" ht="24" customHeight="1">
      <c r="A24" s="44">
        <v>3</v>
      </c>
      <c r="B24" s="43" t="s">
        <v>28</v>
      </c>
      <c r="C24" s="40">
        <f>SUM(D24+E24+F24+G24+H24+I24+K24+M24+O24+Q24+S24+T24+U24+V24+W24+X24+Y24)</f>
        <v>675122.5</v>
      </c>
      <c r="D24" s="40">
        <v>0</v>
      </c>
      <c r="E24" s="40">
        <v>0</v>
      </c>
      <c r="F24" s="40">
        <v>0</v>
      </c>
      <c r="G24" s="40">
        <v>0</v>
      </c>
      <c r="H24" s="40">
        <v>0</v>
      </c>
      <c r="I24" s="40">
        <f>8844.91*50+2328.77*100</f>
        <v>675122.5</v>
      </c>
      <c r="J24" s="42">
        <v>0</v>
      </c>
      <c r="K24" s="40">
        <v>0</v>
      </c>
      <c r="L24" s="42">
        <v>0</v>
      </c>
      <c r="M24" s="40">
        <v>0</v>
      </c>
      <c r="N24" s="41">
        <v>0</v>
      </c>
      <c r="O24" s="40">
        <v>0</v>
      </c>
      <c r="P24" s="41">
        <v>0</v>
      </c>
      <c r="Q24" s="40">
        <v>0</v>
      </c>
      <c r="R24" s="41">
        <v>0</v>
      </c>
      <c r="S24" s="40">
        <v>0</v>
      </c>
      <c r="T24" s="40">
        <v>0</v>
      </c>
      <c r="U24" s="40">
        <v>0</v>
      </c>
      <c r="V24" s="40">
        <v>0</v>
      </c>
      <c r="W24" s="40">
        <v>0</v>
      </c>
      <c r="X24" s="40">
        <v>0</v>
      </c>
      <c r="Y24" s="40">
        <v>0</v>
      </c>
    </row>
    <row r="25" spans="1:25" s="37" customFormat="1" ht="12.75" customHeight="1">
      <c r="A25" s="115" t="s">
        <v>15</v>
      </c>
      <c r="B25" s="116"/>
      <c r="C25" s="38">
        <f t="shared" ref="C25:Y25" si="2">SUM(C22:C24)</f>
        <v>3629951.3</v>
      </c>
      <c r="D25" s="38">
        <f t="shared" si="2"/>
        <v>0</v>
      </c>
      <c r="E25" s="38">
        <f t="shared" si="2"/>
        <v>754828.80000000005</v>
      </c>
      <c r="F25" s="38">
        <f t="shared" si="2"/>
        <v>0</v>
      </c>
      <c r="G25" s="38">
        <f t="shared" si="2"/>
        <v>0</v>
      </c>
      <c r="H25" s="38">
        <f t="shared" si="2"/>
        <v>0</v>
      </c>
      <c r="I25" s="38">
        <f t="shared" si="2"/>
        <v>675122.5</v>
      </c>
      <c r="J25" s="38">
        <f t="shared" si="2"/>
        <v>0</v>
      </c>
      <c r="K25" s="38">
        <f t="shared" si="2"/>
        <v>0</v>
      </c>
      <c r="L25" s="38">
        <f t="shared" si="2"/>
        <v>728.64</v>
      </c>
      <c r="M25" s="38">
        <f t="shared" si="2"/>
        <v>2200000</v>
      </c>
      <c r="N25" s="38">
        <f t="shared" si="2"/>
        <v>0</v>
      </c>
      <c r="O25" s="38">
        <f t="shared" si="2"/>
        <v>0</v>
      </c>
      <c r="P25" s="38">
        <f t="shared" si="2"/>
        <v>0</v>
      </c>
      <c r="Q25" s="38">
        <f t="shared" si="2"/>
        <v>0</v>
      </c>
      <c r="R25" s="38">
        <f t="shared" si="2"/>
        <v>0</v>
      </c>
      <c r="S25" s="38">
        <f t="shared" si="2"/>
        <v>0</v>
      </c>
      <c r="T25" s="38">
        <f t="shared" si="2"/>
        <v>0</v>
      </c>
      <c r="U25" s="38">
        <f t="shared" si="2"/>
        <v>0</v>
      </c>
      <c r="V25" s="38">
        <f t="shared" si="2"/>
        <v>0</v>
      </c>
      <c r="W25" s="38">
        <f t="shared" si="2"/>
        <v>0</v>
      </c>
      <c r="X25" s="38">
        <f t="shared" si="2"/>
        <v>0</v>
      </c>
      <c r="Y25" s="38">
        <f t="shared" si="2"/>
        <v>0</v>
      </c>
    </row>
    <row r="28" spans="1:25" ht="12.75" customHeight="1">
      <c r="C28" s="36"/>
    </row>
    <row r="29" spans="1:25" ht="12.75" customHeight="1">
      <c r="C29" s="36"/>
    </row>
  </sheetData>
  <mergeCells count="23">
    <mergeCell ref="A25:B25"/>
    <mergeCell ref="A6:A9"/>
    <mergeCell ref="B6:B9"/>
    <mergeCell ref="D7:I7"/>
    <mergeCell ref="D6:S6"/>
    <mergeCell ref="C6:C8"/>
    <mergeCell ref="J7:K8"/>
    <mergeCell ref="L7:M8"/>
    <mergeCell ref="A21:Y21"/>
    <mergeCell ref="A14:B14"/>
    <mergeCell ref="A20:B20"/>
    <mergeCell ref="A15:Y15"/>
    <mergeCell ref="A11:Y11"/>
    <mergeCell ref="T7:X7"/>
    <mergeCell ref="Y7:Y8"/>
    <mergeCell ref="N7:O8"/>
    <mergeCell ref="P7:Q8"/>
    <mergeCell ref="R7:S8"/>
    <mergeCell ref="S1:Y1"/>
    <mergeCell ref="S2:Y2"/>
    <mergeCell ref="S3:Y3"/>
    <mergeCell ref="E4:T4"/>
    <mergeCell ref="T6:Y6"/>
  </mergeCells>
  <pageMargins left="0.31496062992125984" right="0.31496062992125984" top="0.55118110236220474" bottom="0.35433070866141736" header="0" footer="0"/>
  <pageSetup paperSize="9" scale="53" fitToHeight="100" orientation="landscape" r:id="rId1"/>
  <headerFooter differentFirst="1">
    <oddHeader>&amp;C&amp;"Times New Roman,обычный"&amp;P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Приложение 1</vt:lpstr>
      <vt:lpstr>Приложение 2</vt:lpstr>
      <vt:lpstr>Приложение 3</vt:lpstr>
      <vt:lpstr>'Приложение 1'!Заголовки_для_печати</vt:lpstr>
      <vt:lpstr>'Приложение 3'!Заголовки_для_печати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Изварин Антон</dc:creator>
  <cp:lastModifiedBy>АхуноваОВ</cp:lastModifiedBy>
  <cp:lastPrinted>2016-11-30T13:57:20Z</cp:lastPrinted>
  <dcterms:created xsi:type="dcterms:W3CDTF">2014-09-23T10:34:47Z</dcterms:created>
  <dcterms:modified xsi:type="dcterms:W3CDTF">2016-11-30T13:57:27Z</dcterms:modified>
</cp:coreProperties>
</file>